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er\Downloads\coal\"/>
    </mc:Choice>
  </mc:AlternateContent>
  <xr:revisionPtr revIDLastSave="0" documentId="13_ncr:1_{A84846BC-8AEF-4678-8E9C-398FBEAA5E55}" xr6:coauthVersionLast="47" xr6:coauthVersionMax="47" xr10:uidLastSave="{00000000-0000-0000-0000-000000000000}"/>
  <bookViews>
    <workbookView xWindow="-28920" yWindow="-3765" windowWidth="29040" windowHeight="15840" xr2:uid="{D6ACBD07-0232-D141-A6C4-0EC5E6B79A80}"/>
  </bookViews>
  <sheets>
    <sheet name="Peak demand" sheetId="1" r:id="rId1"/>
    <sheet name="Non Coal Power Capacity" sheetId="2" r:id="rId2"/>
    <sheet name="Excess Coal Power Capacity " sheetId="3" r:id="rId3"/>
    <sheet name="Figure 3" sheetId="5" r:id="rId4"/>
    <sheet name="Figure 4" sheetId="6" r:id="rId5"/>
    <sheet name="Figure 5" sheetId="4" r:id="rId6"/>
    <sheet name="Figure6" sheetId="9" r:id="rId7"/>
    <sheet name="Figure7" sheetId="7" r:id="rId8"/>
    <sheet name="Figure 8" sheetId="11" r:id="rId9"/>
    <sheet name="Figure 9" sheetId="16" r:id="rId10"/>
    <sheet name="Figure 10" sheetId="13"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3" l="1"/>
  <c r="C24" i="1" l="1"/>
  <c r="D27" i="3"/>
  <c r="K14" i="13" l="1"/>
  <c r="I27" i="13" s="1"/>
  <c r="K13" i="13"/>
  <c r="G26" i="13" s="1"/>
  <c r="K12" i="13"/>
  <c r="I25" i="13" s="1"/>
  <c r="K10" i="13"/>
  <c r="G23" i="13" s="1"/>
  <c r="K9" i="13"/>
  <c r="I22" i="13" s="1"/>
  <c r="K8" i="13"/>
  <c r="G21" i="13" s="1"/>
  <c r="K6" i="13"/>
  <c r="I19" i="13" s="1"/>
  <c r="K5" i="13"/>
  <c r="G18" i="13" s="1"/>
  <c r="K4" i="13"/>
  <c r="I17" i="13" s="1"/>
  <c r="G45" i="11"/>
  <c r="F45" i="11"/>
  <c r="E44" i="11"/>
  <c r="D44" i="11"/>
  <c r="C43" i="11"/>
  <c r="B43" i="11"/>
  <c r="G41" i="11"/>
  <c r="F41" i="11"/>
  <c r="E40" i="11"/>
  <c r="D40" i="11"/>
  <c r="C39" i="11"/>
  <c r="B39" i="11"/>
  <c r="G37" i="11"/>
  <c r="F37" i="11"/>
  <c r="E36" i="11"/>
  <c r="D36" i="11"/>
  <c r="C35" i="11"/>
  <c r="B35" i="11"/>
  <c r="G33" i="11"/>
  <c r="F33" i="11"/>
  <c r="E32" i="11"/>
  <c r="D32" i="11"/>
  <c r="C31" i="11"/>
  <c r="B31" i="11"/>
  <c r="G29" i="11"/>
  <c r="F29" i="11"/>
  <c r="E28" i="11"/>
  <c r="D28" i="11"/>
  <c r="C27" i="11"/>
  <c r="B27" i="11"/>
  <c r="G25" i="11"/>
  <c r="F25" i="11"/>
  <c r="E24" i="11"/>
  <c r="D24" i="11"/>
  <c r="C23" i="11"/>
  <c r="B23" i="11"/>
  <c r="G21" i="11"/>
  <c r="F21" i="11"/>
  <c r="E20" i="11"/>
  <c r="D20" i="11"/>
  <c r="C19" i="11"/>
  <c r="B19" i="11"/>
  <c r="G17" i="11"/>
  <c r="F17" i="11"/>
  <c r="E16" i="11"/>
  <c r="D16" i="11"/>
  <c r="C15" i="11"/>
  <c r="B15" i="11"/>
  <c r="G13" i="11"/>
  <c r="F13" i="11"/>
  <c r="E12" i="11"/>
  <c r="D12" i="11"/>
  <c r="C11" i="11"/>
  <c r="B11" i="11"/>
  <c r="G9" i="11"/>
  <c r="F9" i="11"/>
  <c r="E8" i="11"/>
  <c r="D8" i="11"/>
  <c r="C7" i="11"/>
  <c r="B7" i="11"/>
  <c r="G5" i="11"/>
  <c r="F5" i="11"/>
  <c r="E4" i="11"/>
  <c r="D4" i="11"/>
  <c r="C3" i="11"/>
  <c r="B3" i="11"/>
  <c r="G41" i="9"/>
  <c r="S41" i="9"/>
  <c r="AE41" i="9"/>
  <c r="M38" i="9"/>
  <c r="Y38" i="9"/>
  <c r="AH41" i="9"/>
  <c r="AB41" i="9"/>
  <c r="Y41" i="9"/>
  <c r="V41" i="9"/>
  <c r="P41" i="9"/>
  <c r="M41" i="9"/>
  <c r="J41" i="9"/>
  <c r="AB38" i="9"/>
  <c r="V38" i="9"/>
  <c r="S38" i="9"/>
  <c r="P38" i="9"/>
  <c r="J38" i="9"/>
  <c r="G38" i="9"/>
  <c r="B2" i="6"/>
  <c r="C2" i="6"/>
  <c r="D2" i="6"/>
  <c r="E2" i="6"/>
  <c r="F2" i="6"/>
  <c r="G2" i="6"/>
  <c r="H2" i="6"/>
  <c r="I2" i="6"/>
  <c r="J2" i="6"/>
  <c r="K2" i="6"/>
  <c r="L2" i="6"/>
  <c r="B3" i="6"/>
  <c r="C3" i="6"/>
  <c r="D3" i="6"/>
  <c r="E3" i="6"/>
  <c r="F3" i="6"/>
  <c r="G3" i="6"/>
  <c r="H3" i="6"/>
  <c r="I3" i="6"/>
  <c r="J3" i="6"/>
  <c r="K3" i="6"/>
  <c r="L3" i="6"/>
  <c r="B4" i="6"/>
  <c r="C4" i="6"/>
  <c r="D4" i="6"/>
  <c r="E4" i="6"/>
  <c r="F4" i="6"/>
  <c r="G4" i="6"/>
  <c r="H4" i="6"/>
  <c r="I4" i="6"/>
  <c r="J4" i="6"/>
  <c r="K4" i="6"/>
  <c r="L4" i="6"/>
  <c r="B5" i="6"/>
  <c r="C5" i="6"/>
  <c r="D5" i="6"/>
  <c r="E5" i="6"/>
  <c r="F5" i="6"/>
  <c r="G5" i="6"/>
  <c r="H5" i="6"/>
  <c r="I5" i="6"/>
  <c r="J5" i="6"/>
  <c r="K5" i="6"/>
  <c r="L5" i="6"/>
  <c r="B6" i="6"/>
  <c r="C6" i="6"/>
  <c r="D6" i="6"/>
  <c r="E6" i="6"/>
  <c r="F6" i="6"/>
  <c r="G6" i="6"/>
  <c r="H6" i="6"/>
  <c r="I6" i="6"/>
  <c r="J6" i="6"/>
  <c r="K6" i="6"/>
  <c r="L6" i="6"/>
  <c r="B7" i="6"/>
  <c r="C7" i="6"/>
  <c r="D7" i="6"/>
  <c r="E7" i="6"/>
  <c r="F7" i="6"/>
  <c r="G7" i="6"/>
  <c r="H7" i="6"/>
  <c r="I7" i="6"/>
  <c r="J7" i="6"/>
  <c r="K7" i="6"/>
  <c r="L7" i="6"/>
  <c r="B8" i="6"/>
  <c r="C8" i="6"/>
  <c r="D8" i="6"/>
  <c r="E8" i="6"/>
  <c r="F8" i="6"/>
  <c r="G8" i="6"/>
  <c r="H8" i="6"/>
  <c r="I8" i="6"/>
  <c r="J8" i="6"/>
  <c r="K8" i="6"/>
  <c r="L8" i="6"/>
  <c r="B9" i="6"/>
  <c r="C9" i="6"/>
  <c r="D9" i="6"/>
  <c r="E9" i="6"/>
  <c r="F9" i="6"/>
  <c r="G9" i="6"/>
  <c r="H9" i="6"/>
  <c r="I9" i="6"/>
  <c r="J9" i="6"/>
  <c r="K9" i="6"/>
  <c r="L9" i="6"/>
  <c r="B10" i="6"/>
  <c r="C10" i="6"/>
  <c r="D10" i="6"/>
  <c r="E10" i="6"/>
  <c r="F10" i="6"/>
  <c r="G10" i="6"/>
  <c r="H10" i="6"/>
  <c r="I10" i="6"/>
  <c r="J10" i="6"/>
  <c r="K10" i="6"/>
  <c r="L10" i="6"/>
  <c r="L8" i="5"/>
  <c r="K8" i="5"/>
  <c r="J8" i="5"/>
  <c r="I8" i="5"/>
  <c r="H8" i="5"/>
  <c r="G8" i="5"/>
  <c r="F8" i="5"/>
  <c r="E8" i="5"/>
  <c r="D8" i="5"/>
  <c r="C8" i="5"/>
  <c r="B8" i="5"/>
  <c r="Z85" i="3"/>
  <c r="Y85" i="3"/>
  <c r="X85" i="3"/>
  <c r="W85" i="3"/>
  <c r="V85" i="3"/>
  <c r="U85" i="3"/>
  <c r="T85" i="3"/>
  <c r="S85" i="3"/>
  <c r="R85" i="3"/>
  <c r="Q85" i="3"/>
  <c r="P85" i="3"/>
  <c r="L85" i="3"/>
  <c r="K85" i="3"/>
  <c r="J85" i="3"/>
  <c r="I85" i="3"/>
  <c r="H85" i="3"/>
  <c r="G85" i="3"/>
  <c r="F85" i="3"/>
  <c r="E85" i="3"/>
  <c r="D85" i="3"/>
  <c r="C85" i="3"/>
  <c r="B85" i="3"/>
  <c r="B96" i="3" s="1"/>
  <c r="Z84" i="3"/>
  <c r="Y84" i="3"/>
  <c r="X84" i="3"/>
  <c r="W84" i="3"/>
  <c r="V84" i="3"/>
  <c r="U84" i="3"/>
  <c r="T84" i="3"/>
  <c r="S84" i="3"/>
  <c r="R84" i="3"/>
  <c r="Q84" i="3"/>
  <c r="P84" i="3"/>
  <c r="L84" i="3"/>
  <c r="K84" i="3"/>
  <c r="J84" i="3"/>
  <c r="I84" i="3"/>
  <c r="H84" i="3"/>
  <c r="G84" i="3"/>
  <c r="F84" i="3"/>
  <c r="E84" i="3"/>
  <c r="D84" i="3"/>
  <c r="C84" i="3"/>
  <c r="B84" i="3"/>
  <c r="Z83" i="3"/>
  <c r="Y83" i="3"/>
  <c r="X83" i="3"/>
  <c r="W83" i="3"/>
  <c r="V83" i="3"/>
  <c r="U83" i="3"/>
  <c r="T83" i="3"/>
  <c r="S83" i="3"/>
  <c r="R83" i="3"/>
  <c r="Q83" i="3"/>
  <c r="P83" i="3"/>
  <c r="L83" i="3"/>
  <c r="K83" i="3"/>
  <c r="J83" i="3"/>
  <c r="I83" i="3"/>
  <c r="H83" i="3"/>
  <c r="G83" i="3"/>
  <c r="F83" i="3"/>
  <c r="F94" i="3" s="1"/>
  <c r="E83" i="3"/>
  <c r="D83" i="3"/>
  <c r="C83" i="3"/>
  <c r="B83" i="3"/>
  <c r="Z82" i="3"/>
  <c r="Y82" i="3"/>
  <c r="X82" i="3"/>
  <c r="W82" i="3"/>
  <c r="V82" i="3"/>
  <c r="U82" i="3"/>
  <c r="T82" i="3"/>
  <c r="S82" i="3"/>
  <c r="R82" i="3"/>
  <c r="Q82" i="3"/>
  <c r="P82" i="3"/>
  <c r="L82" i="3"/>
  <c r="L93" i="3" s="1"/>
  <c r="K82" i="3"/>
  <c r="J82" i="3"/>
  <c r="I82" i="3"/>
  <c r="H82" i="3"/>
  <c r="G82" i="3"/>
  <c r="F82" i="3"/>
  <c r="E82" i="3"/>
  <c r="D82" i="3"/>
  <c r="D93" i="3" s="1"/>
  <c r="C82" i="3"/>
  <c r="B82" i="3"/>
  <c r="Z81" i="3"/>
  <c r="Y81" i="3"/>
  <c r="X81" i="3"/>
  <c r="W81" i="3"/>
  <c r="V81" i="3"/>
  <c r="U81" i="3"/>
  <c r="T81" i="3"/>
  <c r="S81" i="3"/>
  <c r="R81" i="3"/>
  <c r="Q81" i="3"/>
  <c r="P81" i="3"/>
  <c r="L81" i="3"/>
  <c r="K81" i="3"/>
  <c r="J81" i="3"/>
  <c r="J92" i="3" s="1"/>
  <c r="I81" i="3"/>
  <c r="H81" i="3"/>
  <c r="G81" i="3"/>
  <c r="F81" i="3"/>
  <c r="E81" i="3"/>
  <c r="D81" i="3"/>
  <c r="C81" i="3"/>
  <c r="B81" i="3"/>
  <c r="B92" i="3" s="1"/>
  <c r="Z80" i="3"/>
  <c r="Y80" i="3"/>
  <c r="X80" i="3"/>
  <c r="W80" i="3"/>
  <c r="V80" i="3"/>
  <c r="U80" i="3"/>
  <c r="T80" i="3"/>
  <c r="S80" i="3"/>
  <c r="R80" i="3"/>
  <c r="Q80" i="3"/>
  <c r="P80" i="3"/>
  <c r="L80" i="3"/>
  <c r="K80" i="3"/>
  <c r="J80" i="3"/>
  <c r="I80" i="3"/>
  <c r="H80" i="3"/>
  <c r="H91" i="3" s="1"/>
  <c r="G80" i="3"/>
  <c r="F80" i="3"/>
  <c r="E80" i="3"/>
  <c r="D80" i="3"/>
  <c r="C80" i="3"/>
  <c r="B80" i="3"/>
  <c r="L64" i="3"/>
  <c r="L74" i="3" s="1"/>
  <c r="K64" i="3"/>
  <c r="K74" i="3" s="1"/>
  <c r="J64" i="3"/>
  <c r="J74" i="3" s="1"/>
  <c r="I64" i="3"/>
  <c r="I74" i="3" s="1"/>
  <c r="H64" i="3"/>
  <c r="H74" i="3" s="1"/>
  <c r="G64" i="3"/>
  <c r="G74" i="3" s="1"/>
  <c r="F64" i="3"/>
  <c r="F74" i="3" s="1"/>
  <c r="E64" i="3"/>
  <c r="E74" i="3" s="1"/>
  <c r="D64" i="3"/>
  <c r="D74" i="3" s="1"/>
  <c r="C64" i="3"/>
  <c r="C74" i="3" s="1"/>
  <c r="B64" i="3"/>
  <c r="B74" i="3" s="1"/>
  <c r="L63" i="3"/>
  <c r="L73" i="3" s="1"/>
  <c r="K63" i="3"/>
  <c r="K73" i="3" s="1"/>
  <c r="J63" i="3"/>
  <c r="J73" i="3" s="1"/>
  <c r="I63" i="3"/>
  <c r="I73" i="3" s="1"/>
  <c r="H63" i="3"/>
  <c r="H73" i="3" s="1"/>
  <c r="G63" i="3"/>
  <c r="G73" i="3" s="1"/>
  <c r="F63" i="3"/>
  <c r="F73" i="3" s="1"/>
  <c r="E63" i="3"/>
  <c r="E73" i="3" s="1"/>
  <c r="D63" i="3"/>
  <c r="D73" i="3" s="1"/>
  <c r="C63" i="3"/>
  <c r="C73" i="3" s="1"/>
  <c r="B63" i="3"/>
  <c r="B73" i="3" s="1"/>
  <c r="L62" i="3"/>
  <c r="L72" i="3" s="1"/>
  <c r="K62" i="3"/>
  <c r="K72" i="3" s="1"/>
  <c r="J62" i="3"/>
  <c r="J72" i="3" s="1"/>
  <c r="I62" i="3"/>
  <c r="I72" i="3" s="1"/>
  <c r="H62" i="3"/>
  <c r="H72" i="3" s="1"/>
  <c r="G62" i="3"/>
  <c r="G72" i="3" s="1"/>
  <c r="F62" i="3"/>
  <c r="F72" i="3" s="1"/>
  <c r="E62" i="3"/>
  <c r="E72" i="3" s="1"/>
  <c r="D62" i="3"/>
  <c r="D72" i="3" s="1"/>
  <c r="C62" i="3"/>
  <c r="C72" i="3" s="1"/>
  <c r="B62" i="3"/>
  <c r="B72" i="3" s="1"/>
  <c r="L61" i="3"/>
  <c r="L71" i="3" s="1"/>
  <c r="K61" i="3"/>
  <c r="K71" i="3" s="1"/>
  <c r="J61" i="3"/>
  <c r="J71" i="3" s="1"/>
  <c r="I61" i="3"/>
  <c r="I71" i="3" s="1"/>
  <c r="H61" i="3"/>
  <c r="H71" i="3" s="1"/>
  <c r="G61" i="3"/>
  <c r="G71" i="3" s="1"/>
  <c r="F61" i="3"/>
  <c r="F71" i="3" s="1"/>
  <c r="E61" i="3"/>
  <c r="E71" i="3" s="1"/>
  <c r="D61" i="3"/>
  <c r="D71" i="3" s="1"/>
  <c r="D105" i="3" s="1"/>
  <c r="D6" i="9" s="1"/>
  <c r="J40" i="9" s="1"/>
  <c r="C61" i="3"/>
  <c r="C71" i="3" s="1"/>
  <c r="B61" i="3"/>
  <c r="B71" i="3" s="1"/>
  <c r="L60" i="3"/>
  <c r="L70" i="3" s="1"/>
  <c r="K60" i="3"/>
  <c r="K70" i="3" s="1"/>
  <c r="J60" i="3"/>
  <c r="J70" i="3" s="1"/>
  <c r="I60" i="3"/>
  <c r="I70" i="3" s="1"/>
  <c r="H60" i="3"/>
  <c r="H70" i="3" s="1"/>
  <c r="G60" i="3"/>
  <c r="G70" i="3" s="1"/>
  <c r="F60" i="3"/>
  <c r="F70" i="3" s="1"/>
  <c r="E60" i="3"/>
  <c r="E70" i="3" s="1"/>
  <c r="D60" i="3"/>
  <c r="D70" i="3" s="1"/>
  <c r="C60" i="3"/>
  <c r="C70" i="3" s="1"/>
  <c r="B60" i="3"/>
  <c r="B70" i="3" s="1"/>
  <c r="L59" i="3"/>
  <c r="K59" i="3"/>
  <c r="J59" i="3"/>
  <c r="I59" i="3"/>
  <c r="I69" i="3" s="1"/>
  <c r="H59" i="3"/>
  <c r="G59" i="3"/>
  <c r="F59" i="3"/>
  <c r="E59" i="3"/>
  <c r="E69" i="3" s="1"/>
  <c r="D59" i="3"/>
  <c r="C59" i="3"/>
  <c r="C69" i="3" s="1"/>
  <c r="B59" i="3"/>
  <c r="L53" i="3"/>
  <c r="K53" i="3"/>
  <c r="J53" i="3"/>
  <c r="I53" i="3"/>
  <c r="H53" i="3"/>
  <c r="G53" i="3"/>
  <c r="F53" i="3"/>
  <c r="E53" i="3"/>
  <c r="D53" i="3"/>
  <c r="C53" i="3"/>
  <c r="B53" i="3"/>
  <c r="L52" i="3"/>
  <c r="K52" i="3"/>
  <c r="J52" i="3"/>
  <c r="I52" i="3"/>
  <c r="H52" i="3"/>
  <c r="G52" i="3"/>
  <c r="F52" i="3"/>
  <c r="E52" i="3"/>
  <c r="D52" i="3"/>
  <c r="C52" i="3"/>
  <c r="B52" i="3"/>
  <c r="L51" i="3"/>
  <c r="K51" i="3"/>
  <c r="J51" i="3"/>
  <c r="I51" i="3"/>
  <c r="H51" i="3"/>
  <c r="G51" i="3"/>
  <c r="F51" i="3"/>
  <c r="E51" i="3"/>
  <c r="D51" i="3"/>
  <c r="C51" i="3"/>
  <c r="B51" i="3"/>
  <c r="L50" i="3"/>
  <c r="K50" i="3"/>
  <c r="J50" i="3"/>
  <c r="I50" i="3"/>
  <c r="H50" i="3"/>
  <c r="G50" i="3"/>
  <c r="F50" i="3"/>
  <c r="E50" i="3"/>
  <c r="D50" i="3"/>
  <c r="C50" i="3"/>
  <c r="B50" i="3"/>
  <c r="L49" i="3"/>
  <c r="K49" i="3"/>
  <c r="J49" i="3"/>
  <c r="I49" i="3"/>
  <c r="H49" i="3"/>
  <c r="G49" i="3"/>
  <c r="F49" i="3"/>
  <c r="E49" i="3"/>
  <c r="D49" i="3"/>
  <c r="C49" i="3"/>
  <c r="B49" i="3"/>
  <c r="L48" i="3"/>
  <c r="K48" i="3"/>
  <c r="J48" i="3"/>
  <c r="I48" i="3"/>
  <c r="H48" i="3"/>
  <c r="G48" i="3"/>
  <c r="F48" i="3"/>
  <c r="E48" i="3"/>
  <c r="D48" i="3"/>
  <c r="C48" i="3"/>
  <c r="B48" i="3"/>
  <c r="L42" i="3"/>
  <c r="K42" i="3"/>
  <c r="J42" i="3"/>
  <c r="I42" i="3"/>
  <c r="H42" i="3"/>
  <c r="G42" i="3"/>
  <c r="F42" i="3"/>
  <c r="E42" i="3"/>
  <c r="D42" i="3"/>
  <c r="C42" i="3"/>
  <c r="B42" i="3"/>
  <c r="L41" i="3"/>
  <c r="K41" i="3"/>
  <c r="J41" i="3"/>
  <c r="I41" i="3"/>
  <c r="H41" i="3"/>
  <c r="G41" i="3"/>
  <c r="F41" i="3"/>
  <c r="E41" i="3"/>
  <c r="D41" i="3"/>
  <c r="C41" i="3"/>
  <c r="B41" i="3"/>
  <c r="L40" i="3"/>
  <c r="K40" i="3"/>
  <c r="J40" i="3"/>
  <c r="I40" i="3"/>
  <c r="H40" i="3"/>
  <c r="G40" i="3"/>
  <c r="F40" i="3"/>
  <c r="E40" i="3"/>
  <c r="D40" i="3"/>
  <c r="C40" i="3"/>
  <c r="B40" i="3"/>
  <c r="L39" i="3"/>
  <c r="K39" i="3"/>
  <c r="J39" i="3"/>
  <c r="I39" i="3"/>
  <c r="H39" i="3"/>
  <c r="G39" i="3"/>
  <c r="F39" i="3"/>
  <c r="E39" i="3"/>
  <c r="D39" i="3"/>
  <c r="C39" i="3"/>
  <c r="B39" i="3"/>
  <c r="L38" i="3"/>
  <c r="K38" i="3"/>
  <c r="J38" i="3"/>
  <c r="I38" i="3"/>
  <c r="H38" i="3"/>
  <c r="G38" i="3"/>
  <c r="F38" i="3"/>
  <c r="E38" i="3"/>
  <c r="D38" i="3"/>
  <c r="C38" i="3"/>
  <c r="B38" i="3"/>
  <c r="L37" i="3"/>
  <c r="K37" i="3"/>
  <c r="J37" i="3"/>
  <c r="I37" i="3"/>
  <c r="H37" i="3"/>
  <c r="G37" i="3"/>
  <c r="F37" i="3"/>
  <c r="E37" i="3"/>
  <c r="D37" i="3"/>
  <c r="C37" i="3"/>
  <c r="B37" i="3"/>
  <c r="C32" i="3"/>
  <c r="B32" i="3"/>
  <c r="G21" i="3"/>
  <c r="F21" i="3"/>
  <c r="E21" i="3"/>
  <c r="D21" i="3"/>
  <c r="C21" i="3"/>
  <c r="B21" i="3"/>
  <c r="H20" i="3"/>
  <c r="H19" i="3"/>
  <c r="H18" i="3"/>
  <c r="H17" i="3"/>
  <c r="H16" i="3"/>
  <c r="H15"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0" i="3"/>
  <c r="B9" i="3"/>
  <c r="B8" i="3"/>
  <c r="B7" i="3"/>
  <c r="B6" i="3"/>
  <c r="B5" i="3"/>
  <c r="N72" i="2"/>
  <c r="M72" i="2"/>
  <c r="L72" i="2"/>
  <c r="K72" i="2"/>
  <c r="J72" i="2"/>
  <c r="I72" i="2"/>
  <c r="H72" i="2"/>
  <c r="G72" i="2"/>
  <c r="F72" i="2"/>
  <c r="E72" i="2"/>
  <c r="D72" i="2"/>
  <c r="C72" i="2"/>
  <c r="B72" i="2"/>
  <c r="N60" i="2"/>
  <c r="M60" i="2"/>
  <c r="L60" i="2"/>
  <c r="K60" i="2"/>
  <c r="J60" i="2"/>
  <c r="I60" i="2"/>
  <c r="H60" i="2"/>
  <c r="G60" i="2"/>
  <c r="F60" i="2"/>
  <c r="E60" i="2"/>
  <c r="D60" i="2"/>
  <c r="C60" i="2"/>
  <c r="B60" i="2"/>
  <c r="N50" i="2"/>
  <c r="N62" i="2" s="1"/>
  <c r="M50" i="2"/>
  <c r="L50" i="2"/>
  <c r="K50" i="2"/>
  <c r="J50" i="2"/>
  <c r="I50" i="2"/>
  <c r="H50" i="2"/>
  <c r="G50" i="2"/>
  <c r="F50" i="2"/>
  <c r="F62" i="2" s="1"/>
  <c r="E50" i="2"/>
  <c r="D50" i="2"/>
  <c r="C50" i="2"/>
  <c r="B50" i="2"/>
  <c r="N40" i="2"/>
  <c r="M40" i="2"/>
  <c r="L40" i="2"/>
  <c r="K40" i="2"/>
  <c r="J40" i="2"/>
  <c r="I40" i="2"/>
  <c r="H40" i="2"/>
  <c r="G40" i="2"/>
  <c r="F40" i="2"/>
  <c r="E40" i="2"/>
  <c r="D40" i="2"/>
  <c r="C40" i="2"/>
  <c r="B40" i="2"/>
  <c r="N30" i="2"/>
  <c r="M30" i="2"/>
  <c r="L30" i="2"/>
  <c r="K30" i="2"/>
  <c r="J30" i="2"/>
  <c r="I30" i="2"/>
  <c r="H30" i="2"/>
  <c r="G30" i="2"/>
  <c r="F30" i="2"/>
  <c r="E30" i="2"/>
  <c r="D30" i="2"/>
  <c r="C30" i="2"/>
  <c r="B30" i="2"/>
  <c r="N20" i="2"/>
  <c r="M20" i="2"/>
  <c r="L20" i="2"/>
  <c r="K20" i="2"/>
  <c r="J20" i="2"/>
  <c r="I20" i="2"/>
  <c r="H20" i="2"/>
  <c r="G20" i="2"/>
  <c r="F20" i="2"/>
  <c r="E20" i="2"/>
  <c r="D20" i="2"/>
  <c r="C20" i="2"/>
  <c r="B20" i="2"/>
  <c r="N10" i="2"/>
  <c r="M10" i="2"/>
  <c r="L10" i="2"/>
  <c r="K10" i="2"/>
  <c r="J10" i="2"/>
  <c r="I10" i="2"/>
  <c r="H10" i="2"/>
  <c r="G10" i="2"/>
  <c r="F10" i="2"/>
  <c r="E10" i="2"/>
  <c r="D10" i="2"/>
  <c r="C10" i="2"/>
  <c r="B10" i="2"/>
  <c r="M24" i="1"/>
  <c r="L24" i="1"/>
  <c r="K24" i="1"/>
  <c r="J24" i="1"/>
  <c r="I24" i="1"/>
  <c r="H24" i="1"/>
  <c r="G24" i="1"/>
  <c r="F24" i="1"/>
  <c r="E24" i="1"/>
  <c r="D24" i="1"/>
  <c r="B24" i="1"/>
  <c r="M11" i="1"/>
  <c r="L11" i="1"/>
  <c r="K11" i="1"/>
  <c r="J11" i="1"/>
  <c r="I11" i="1"/>
  <c r="H11" i="1"/>
  <c r="G11" i="1"/>
  <c r="F11" i="1"/>
  <c r="E11" i="1"/>
  <c r="D11" i="1"/>
  <c r="C11" i="1"/>
  <c r="B11" i="1"/>
  <c r="G62" i="2" l="1"/>
  <c r="H62" i="2"/>
  <c r="E47" i="11"/>
  <c r="C62" i="2"/>
  <c r="K62" i="2"/>
  <c r="D113" i="3"/>
  <c r="D15" i="9" s="1"/>
  <c r="I38" i="9" s="1"/>
  <c r="D62" i="2"/>
  <c r="D125" i="3"/>
  <c r="D28" i="9" s="1"/>
  <c r="H40" i="9" s="1"/>
  <c r="L125" i="3"/>
  <c r="L28" i="9" s="1"/>
  <c r="AF40" i="9" s="1"/>
  <c r="H113" i="3"/>
  <c r="D91" i="3"/>
  <c r="L91" i="3"/>
  <c r="L113" i="3" s="1"/>
  <c r="L15" i="9" s="1"/>
  <c r="AG38" i="9" s="1"/>
  <c r="F92" i="3"/>
  <c r="F104" i="3" s="1"/>
  <c r="F5" i="9" s="1"/>
  <c r="P39" i="9" s="1"/>
  <c r="C47" i="11"/>
  <c r="H36" i="11"/>
  <c r="G47" i="11"/>
  <c r="H4" i="11"/>
  <c r="D47" i="11"/>
  <c r="D50" i="11" s="1"/>
  <c r="B47" i="11"/>
  <c r="F47" i="11"/>
  <c r="H93" i="3"/>
  <c r="H105" i="3" s="1"/>
  <c r="B94" i="3"/>
  <c r="B106" i="3" s="1"/>
  <c r="D41" i="9" s="1"/>
  <c r="J94" i="3"/>
  <c r="J126" i="3" s="1"/>
  <c r="J29" i="9" s="1"/>
  <c r="Z41" i="9" s="1"/>
  <c r="F96" i="3"/>
  <c r="F128" i="3" s="1"/>
  <c r="F31" i="9" s="1"/>
  <c r="N43" i="9" s="1"/>
  <c r="H33" i="11"/>
  <c r="H44" i="11"/>
  <c r="J62" i="2"/>
  <c r="H8" i="11"/>
  <c r="H19" i="11"/>
  <c r="H24" i="11"/>
  <c r="H40" i="11"/>
  <c r="B62" i="2"/>
  <c r="H5" i="11"/>
  <c r="H11" i="11"/>
  <c r="H21" i="11"/>
  <c r="H27" i="11"/>
  <c r="H32" i="11"/>
  <c r="H37" i="11"/>
  <c r="H43" i="11"/>
  <c r="J96" i="3"/>
  <c r="J128" i="3" s="1"/>
  <c r="J31" i="9" s="1"/>
  <c r="Z43" i="9" s="1"/>
  <c r="B65" i="3"/>
  <c r="F65" i="3"/>
  <c r="J65" i="3"/>
  <c r="C54" i="3"/>
  <c r="C4" i="4" s="1"/>
  <c r="G54" i="3"/>
  <c r="G4" i="4" s="1"/>
  <c r="G3" i="7" s="1"/>
  <c r="K54" i="3"/>
  <c r="K4" i="4" s="1"/>
  <c r="K3" i="7" s="1"/>
  <c r="L105" i="3"/>
  <c r="L6" i="9" s="1"/>
  <c r="AH40" i="9" s="1"/>
  <c r="L62" i="2"/>
  <c r="H45" i="11"/>
  <c r="B128" i="3"/>
  <c r="B31" i="9" s="1"/>
  <c r="B43" i="9" s="1"/>
  <c r="B108" i="3"/>
  <c r="B9" i="9" s="1"/>
  <c r="D43" i="9" s="1"/>
  <c r="F108" i="3"/>
  <c r="F9" i="9" s="1"/>
  <c r="P43" i="9" s="1"/>
  <c r="J108" i="3"/>
  <c r="J9" i="9" s="1"/>
  <c r="AB43" i="9" s="1"/>
  <c r="C86" i="3"/>
  <c r="G86" i="3"/>
  <c r="K86" i="3"/>
  <c r="R86" i="3"/>
  <c r="V86" i="3"/>
  <c r="Z86" i="3"/>
  <c r="K11" i="6"/>
  <c r="E92" i="3"/>
  <c r="E124" i="3" s="1"/>
  <c r="E27" i="9" s="1"/>
  <c r="K39" i="9" s="1"/>
  <c r="I92" i="3"/>
  <c r="I114" i="3" s="1"/>
  <c r="I16" i="9" s="1"/>
  <c r="X39" i="9" s="1"/>
  <c r="C93" i="3"/>
  <c r="C105" i="3" s="1"/>
  <c r="C6" i="9" s="1"/>
  <c r="G40" i="9" s="1"/>
  <c r="G93" i="3"/>
  <c r="G105" i="3" s="1"/>
  <c r="G6" i="9" s="1"/>
  <c r="S40" i="9" s="1"/>
  <c r="K93" i="3"/>
  <c r="K105" i="3" s="1"/>
  <c r="K6" i="9" s="1"/>
  <c r="AE40" i="9" s="1"/>
  <c r="E94" i="3"/>
  <c r="E106" i="3" s="1"/>
  <c r="I94" i="3"/>
  <c r="I126" i="3" s="1"/>
  <c r="I29" i="9" s="1"/>
  <c r="W41" i="9" s="1"/>
  <c r="C95" i="3"/>
  <c r="C117" i="3" s="1"/>
  <c r="C19" i="9" s="1"/>
  <c r="F42" i="9" s="1"/>
  <c r="G95" i="3"/>
  <c r="G117" i="3" s="1"/>
  <c r="G19" i="9" s="1"/>
  <c r="R42" i="9" s="1"/>
  <c r="K95" i="3"/>
  <c r="K127" i="3" s="1"/>
  <c r="K30" i="9" s="1"/>
  <c r="AC42" i="9" s="1"/>
  <c r="E96" i="3"/>
  <c r="E118" i="3" s="1"/>
  <c r="E20" i="9" s="1"/>
  <c r="L43" i="9" s="1"/>
  <c r="I96" i="3"/>
  <c r="I118" i="3" s="1"/>
  <c r="I20" i="9" s="1"/>
  <c r="X43" i="9" s="1"/>
  <c r="C11" i="6"/>
  <c r="S86" i="3"/>
  <c r="W86" i="3"/>
  <c r="F11" i="6"/>
  <c r="C96" i="3"/>
  <c r="C128" i="3" s="1"/>
  <c r="C31" i="9" s="1"/>
  <c r="E43" i="9" s="1"/>
  <c r="G96" i="3"/>
  <c r="G118" i="3" s="1"/>
  <c r="G20" i="9" s="1"/>
  <c r="R43" i="9" s="1"/>
  <c r="K96" i="3"/>
  <c r="K108" i="3" s="1"/>
  <c r="K9" i="9" s="1"/>
  <c r="AE43" i="9" s="1"/>
  <c r="B124" i="3"/>
  <c r="B27" i="9" s="1"/>
  <c r="B39" i="9" s="1"/>
  <c r="J124" i="3"/>
  <c r="J27" i="9" s="1"/>
  <c r="Z39" i="9" s="1"/>
  <c r="F116" i="3"/>
  <c r="F18" i="9" s="1"/>
  <c r="O41" i="9" s="1"/>
  <c r="B104" i="3"/>
  <c r="B5" i="9" s="1"/>
  <c r="D39" i="9" s="1"/>
  <c r="J104" i="3"/>
  <c r="J5" i="9" s="1"/>
  <c r="AB39" i="9" s="1"/>
  <c r="D95" i="3"/>
  <c r="D127" i="3" s="1"/>
  <c r="D30" i="9" s="1"/>
  <c r="H42" i="9" s="1"/>
  <c r="H95" i="3"/>
  <c r="H127" i="3" s="1"/>
  <c r="H30" i="9" s="1"/>
  <c r="T42" i="9" s="1"/>
  <c r="L95" i="3"/>
  <c r="L117" i="3" s="1"/>
  <c r="L19" i="9" s="1"/>
  <c r="AG42" i="9" s="1"/>
  <c r="F126" i="3"/>
  <c r="F29" i="9" s="1"/>
  <c r="N41" i="9" s="1"/>
  <c r="B114" i="3"/>
  <c r="B16" i="9" s="1"/>
  <c r="C39" i="9" s="1"/>
  <c r="J114" i="3"/>
  <c r="J16" i="9" s="1"/>
  <c r="AA39" i="9" s="1"/>
  <c r="B118" i="3"/>
  <c r="B20" i="9" s="1"/>
  <c r="C43" i="9" s="1"/>
  <c r="F118" i="3"/>
  <c r="F20" i="9" s="1"/>
  <c r="O43" i="9" s="1"/>
  <c r="J118" i="3"/>
  <c r="J20" i="9" s="1"/>
  <c r="AA43" i="9" s="1"/>
  <c r="F106" i="3"/>
  <c r="J11" i="6"/>
  <c r="D123" i="3"/>
  <c r="D26" i="9" s="1"/>
  <c r="H38" i="9" s="1"/>
  <c r="H123" i="3"/>
  <c r="H26" i="9" s="1"/>
  <c r="T38" i="9" s="1"/>
  <c r="E128" i="3"/>
  <c r="E31" i="9" s="1"/>
  <c r="K43" i="9" s="1"/>
  <c r="D115" i="3"/>
  <c r="D17" i="9" s="1"/>
  <c r="I40" i="9" s="1"/>
  <c r="L115" i="3"/>
  <c r="L17" i="9" s="1"/>
  <c r="AG40" i="9" s="1"/>
  <c r="D92" i="3"/>
  <c r="H92" i="3"/>
  <c r="H114" i="3" s="1"/>
  <c r="L92" i="3"/>
  <c r="L114" i="3" s="1"/>
  <c r="L16" i="9" s="1"/>
  <c r="AG39" i="9" s="1"/>
  <c r="B93" i="3"/>
  <c r="B105" i="3" s="1"/>
  <c r="B6" i="9" s="1"/>
  <c r="D40" i="9" s="1"/>
  <c r="F93" i="3"/>
  <c r="F115" i="3" s="1"/>
  <c r="F17" i="9" s="1"/>
  <c r="O40" i="9" s="1"/>
  <c r="J93" i="3"/>
  <c r="J105" i="3" s="1"/>
  <c r="J6" i="9" s="1"/>
  <c r="AB40" i="9" s="1"/>
  <c r="D94" i="3"/>
  <c r="D126" i="3" s="1"/>
  <c r="D29" i="9" s="1"/>
  <c r="H41" i="9" s="1"/>
  <c r="H94" i="3"/>
  <c r="H106" i="3" s="1"/>
  <c r="B95" i="3"/>
  <c r="B127" i="3" s="1"/>
  <c r="B30" i="9" s="1"/>
  <c r="B42" i="9" s="1"/>
  <c r="F95" i="3"/>
  <c r="F127" i="3" s="1"/>
  <c r="F30" i="9" s="1"/>
  <c r="N42" i="9" s="1"/>
  <c r="J95" i="3"/>
  <c r="J117" i="3" s="1"/>
  <c r="J19" i="9" s="1"/>
  <c r="AA42" i="9" s="1"/>
  <c r="D96" i="3"/>
  <c r="D108" i="3" s="1"/>
  <c r="D9" i="9" s="1"/>
  <c r="J43" i="9" s="1"/>
  <c r="H96" i="3"/>
  <c r="H108" i="3" s="1"/>
  <c r="H9" i="9" s="1"/>
  <c r="V43" i="9" s="1"/>
  <c r="L96" i="3"/>
  <c r="L108" i="3" s="1"/>
  <c r="L9" i="9" s="1"/>
  <c r="AH43" i="9" s="1"/>
  <c r="G11" i="6"/>
  <c r="B11" i="6"/>
  <c r="C43" i="3"/>
  <c r="C3" i="4" s="1"/>
  <c r="C2" i="7" s="1"/>
  <c r="G43" i="3"/>
  <c r="G3" i="4" s="1"/>
  <c r="G2" i="7" s="1"/>
  <c r="K43" i="3"/>
  <c r="K3" i="4" s="1"/>
  <c r="K2" i="7" s="1"/>
  <c r="C65" i="3"/>
  <c r="G65" i="3"/>
  <c r="K65" i="3"/>
  <c r="E91" i="3"/>
  <c r="E123" i="3" s="1"/>
  <c r="I91" i="3"/>
  <c r="I113" i="3" s="1"/>
  <c r="P86" i="3"/>
  <c r="T86" i="3"/>
  <c r="X86" i="3"/>
  <c r="C92" i="3"/>
  <c r="C114" i="3" s="1"/>
  <c r="C16" i="9" s="1"/>
  <c r="F39" i="9" s="1"/>
  <c r="G92" i="3"/>
  <c r="G114" i="3" s="1"/>
  <c r="G16" i="9" s="1"/>
  <c r="R39" i="9" s="1"/>
  <c r="K92" i="3"/>
  <c r="K114" i="3" s="1"/>
  <c r="K16" i="9" s="1"/>
  <c r="AD39" i="9" s="1"/>
  <c r="E93" i="3"/>
  <c r="E115" i="3" s="1"/>
  <c r="E17" i="9" s="1"/>
  <c r="L40" i="9" s="1"/>
  <c r="I93" i="3"/>
  <c r="I125" i="3" s="1"/>
  <c r="I28" i="9" s="1"/>
  <c r="W40" i="9" s="1"/>
  <c r="C94" i="3"/>
  <c r="C106" i="3" s="1"/>
  <c r="G94" i="3"/>
  <c r="G106" i="3" s="1"/>
  <c r="K94" i="3"/>
  <c r="K126" i="3" s="1"/>
  <c r="K29" i="9" s="1"/>
  <c r="AC41" i="9" s="1"/>
  <c r="E95" i="3"/>
  <c r="E117" i="3" s="1"/>
  <c r="E19" i="9" s="1"/>
  <c r="L42" i="9" s="1"/>
  <c r="I95" i="3"/>
  <c r="I117" i="3" s="1"/>
  <c r="I19" i="9" s="1"/>
  <c r="X42" i="9" s="1"/>
  <c r="I11" i="6"/>
  <c r="L11" i="6"/>
  <c r="H11" i="6"/>
  <c r="D11" i="6"/>
  <c r="E62" i="2"/>
  <c r="I62" i="2"/>
  <c r="M62" i="2"/>
  <c r="B11" i="3"/>
  <c r="H21" i="3"/>
  <c r="B54" i="3"/>
  <c r="B4" i="4" s="1"/>
  <c r="B3" i="7" s="1"/>
  <c r="F54" i="3"/>
  <c r="F4" i="4" s="1"/>
  <c r="F3" i="7" s="1"/>
  <c r="J54" i="3"/>
  <c r="J4" i="4" s="1"/>
  <c r="J3" i="7" s="1"/>
  <c r="D65" i="3"/>
  <c r="H65" i="3"/>
  <c r="L65" i="3"/>
  <c r="B86" i="3"/>
  <c r="F86" i="3"/>
  <c r="J86" i="3"/>
  <c r="Q86" i="3"/>
  <c r="U86" i="3"/>
  <c r="Y86" i="3"/>
  <c r="L94" i="3"/>
  <c r="L126" i="3" s="1"/>
  <c r="E11" i="6"/>
  <c r="C3" i="7"/>
  <c r="H15" i="9"/>
  <c r="D18" i="13"/>
  <c r="D23" i="13"/>
  <c r="H18" i="13"/>
  <c r="H23" i="13"/>
  <c r="H20" i="11"/>
  <c r="H25" i="11"/>
  <c r="F19" i="13"/>
  <c r="F25" i="13"/>
  <c r="F17" i="13"/>
  <c r="F22" i="13"/>
  <c r="F27" i="13"/>
  <c r="D21" i="13"/>
  <c r="G17" i="13"/>
  <c r="E18" i="13"/>
  <c r="I18" i="13"/>
  <c r="G19" i="13"/>
  <c r="E21" i="13"/>
  <c r="I21" i="13"/>
  <c r="G22" i="13"/>
  <c r="E23" i="13"/>
  <c r="I23" i="13"/>
  <c r="G25" i="13"/>
  <c r="E26" i="13"/>
  <c r="I26" i="13"/>
  <c r="G27" i="13"/>
  <c r="H21" i="13"/>
  <c r="H26" i="13"/>
  <c r="D17" i="13"/>
  <c r="H17" i="13"/>
  <c r="F18" i="13"/>
  <c r="D19" i="13"/>
  <c r="H19" i="13"/>
  <c r="F21" i="13"/>
  <c r="D22" i="13"/>
  <c r="H22" i="13"/>
  <c r="F23" i="13"/>
  <c r="D25" i="13"/>
  <c r="H25" i="13"/>
  <c r="F26" i="13"/>
  <c r="D27" i="13"/>
  <c r="H27" i="13"/>
  <c r="D26" i="13"/>
  <c r="E17" i="13"/>
  <c r="E19" i="13"/>
  <c r="E22" i="13"/>
  <c r="E25" i="13"/>
  <c r="E27" i="13"/>
  <c r="H29" i="11"/>
  <c r="H41" i="11"/>
  <c r="H16" i="11"/>
  <c r="H9" i="11"/>
  <c r="H12" i="11"/>
  <c r="H28" i="11"/>
  <c r="H31" i="11"/>
  <c r="I33" i="11" s="1"/>
  <c r="H15" i="11"/>
  <c r="H17" i="11"/>
  <c r="H3" i="11"/>
  <c r="I5" i="11" s="1"/>
  <c r="H7" i="11"/>
  <c r="H13" i="11"/>
  <c r="I13" i="11" s="1"/>
  <c r="H23" i="11"/>
  <c r="H35" i="11"/>
  <c r="H39" i="11"/>
  <c r="I41" i="11" s="1"/>
  <c r="E75" i="3"/>
  <c r="E5" i="4" s="1"/>
  <c r="E4" i="7" s="1"/>
  <c r="I75" i="3"/>
  <c r="I5" i="4" s="1"/>
  <c r="I4" i="7" s="1"/>
  <c r="E65" i="3"/>
  <c r="I65" i="3"/>
  <c r="B69" i="3"/>
  <c r="F69" i="3"/>
  <c r="J69" i="3"/>
  <c r="D43" i="3"/>
  <c r="D3" i="4" s="1"/>
  <c r="D2" i="7" s="1"/>
  <c r="H43" i="3"/>
  <c r="H3" i="4" s="1"/>
  <c r="H2" i="7" s="1"/>
  <c r="L43" i="3"/>
  <c r="L3" i="4" s="1"/>
  <c r="L2" i="7" s="1"/>
  <c r="G69" i="3"/>
  <c r="K69" i="3"/>
  <c r="E43" i="3"/>
  <c r="E3" i="4" s="1"/>
  <c r="E2" i="7" s="1"/>
  <c r="I43" i="3"/>
  <c r="I3" i="4" s="1"/>
  <c r="I2" i="7" s="1"/>
  <c r="D54" i="3"/>
  <c r="D4" i="4" s="1"/>
  <c r="D3" i="7" s="1"/>
  <c r="H54" i="3"/>
  <c r="H4" i="4" s="1"/>
  <c r="H3" i="7" s="1"/>
  <c r="L54" i="3"/>
  <c r="L4" i="4" s="1"/>
  <c r="L3" i="7" s="1"/>
  <c r="D69" i="3"/>
  <c r="H69" i="3"/>
  <c r="L69" i="3"/>
  <c r="B43" i="3"/>
  <c r="B3" i="4" s="1"/>
  <c r="B2" i="7" s="1"/>
  <c r="F43" i="3"/>
  <c r="F3" i="4" s="1"/>
  <c r="F2" i="7" s="1"/>
  <c r="J43" i="3"/>
  <c r="J3" i="4" s="1"/>
  <c r="J2" i="7" s="1"/>
  <c r="E54" i="3"/>
  <c r="E4" i="4" s="1"/>
  <c r="E3" i="7" s="1"/>
  <c r="I54" i="3"/>
  <c r="I4" i="4" s="1"/>
  <c r="I3" i="7" s="1"/>
  <c r="D86" i="3"/>
  <c r="H86" i="3"/>
  <c r="L86" i="3"/>
  <c r="B91" i="3"/>
  <c r="F91" i="3"/>
  <c r="J91" i="3"/>
  <c r="E86" i="3"/>
  <c r="I86" i="3"/>
  <c r="C91" i="3"/>
  <c r="G91" i="3"/>
  <c r="K91" i="3"/>
  <c r="K123" i="3" s="1"/>
  <c r="B116" i="3" l="1"/>
  <c r="B18" i="9" s="1"/>
  <c r="C41" i="9" s="1"/>
  <c r="B126" i="3"/>
  <c r="B29" i="9" s="1"/>
  <c r="B41" i="9" s="1"/>
  <c r="E116" i="3"/>
  <c r="E18" i="9" s="1"/>
  <c r="L41" i="9" s="1"/>
  <c r="J116" i="3"/>
  <c r="J18" i="9" s="1"/>
  <c r="AA41" i="9" s="1"/>
  <c r="H115" i="3"/>
  <c r="H17" i="9" s="1"/>
  <c r="U40" i="9" s="1"/>
  <c r="B50" i="11"/>
  <c r="L123" i="3"/>
  <c r="L26" i="9" s="1"/>
  <c r="AF38" i="9" s="1"/>
  <c r="F124" i="3"/>
  <c r="F27" i="9" s="1"/>
  <c r="N39" i="9" s="1"/>
  <c r="H6" i="9"/>
  <c r="V40" i="9" s="1"/>
  <c r="I29" i="11"/>
  <c r="I104" i="3"/>
  <c r="I5" i="9" s="1"/>
  <c r="Y39" i="9" s="1"/>
  <c r="F114" i="3"/>
  <c r="F16" i="9" s="1"/>
  <c r="O39" i="9" s="1"/>
  <c r="F50" i="11"/>
  <c r="H125" i="3"/>
  <c r="H28" i="9" s="1"/>
  <c r="T40" i="9" s="1"/>
  <c r="J106" i="3"/>
  <c r="I37" i="11"/>
  <c r="I17" i="11"/>
  <c r="I45" i="11"/>
  <c r="I9" i="11"/>
  <c r="I21" i="11"/>
  <c r="K116" i="3"/>
  <c r="K18" i="9" s="1"/>
  <c r="AD41" i="9" s="1"/>
  <c r="I108" i="3"/>
  <c r="I9" i="9" s="1"/>
  <c r="Y43" i="9" s="1"/>
  <c r="G107" i="3"/>
  <c r="G8" i="9" s="1"/>
  <c r="S42" i="9" s="1"/>
  <c r="E104" i="3"/>
  <c r="E5" i="9" s="1"/>
  <c r="M39" i="9" s="1"/>
  <c r="I128" i="3"/>
  <c r="I31" i="9" s="1"/>
  <c r="W43" i="9" s="1"/>
  <c r="G116" i="3"/>
  <c r="G18" i="9" s="1"/>
  <c r="R41" i="9" s="1"/>
  <c r="K124" i="3"/>
  <c r="K27" i="9" s="1"/>
  <c r="AC39" i="9" s="1"/>
  <c r="G127" i="3"/>
  <c r="G30" i="9" s="1"/>
  <c r="Q42" i="9" s="1"/>
  <c r="B97" i="3"/>
  <c r="B6" i="4" s="1"/>
  <c r="E103" i="3"/>
  <c r="I25" i="11"/>
  <c r="E108" i="3"/>
  <c r="E9" i="9" s="1"/>
  <c r="M43" i="9" s="1"/>
  <c r="C118" i="3"/>
  <c r="C20" i="9" s="1"/>
  <c r="F43" i="9" s="1"/>
  <c r="C115" i="3"/>
  <c r="C17" i="9" s="1"/>
  <c r="F40" i="9" s="1"/>
  <c r="I106" i="3"/>
  <c r="K106" i="3"/>
  <c r="I116" i="3"/>
  <c r="I18" i="9" s="1"/>
  <c r="X41" i="9" s="1"/>
  <c r="C107" i="3"/>
  <c r="C8" i="9" s="1"/>
  <c r="G42" i="9" s="1"/>
  <c r="C127" i="3"/>
  <c r="C30" i="9" s="1"/>
  <c r="E42" i="9" s="1"/>
  <c r="I115" i="3"/>
  <c r="I17" i="9" s="1"/>
  <c r="X40" i="9" s="1"/>
  <c r="B125" i="3"/>
  <c r="B28" i="9" s="1"/>
  <c r="B40" i="9" s="1"/>
  <c r="C125" i="3"/>
  <c r="C28" i="9" s="1"/>
  <c r="E40" i="9" s="1"/>
  <c r="D97" i="3"/>
  <c r="D6" i="4" s="1"/>
  <c r="H116" i="3"/>
  <c r="H18" i="9" s="1"/>
  <c r="U41" i="9" s="1"/>
  <c r="H118" i="3"/>
  <c r="H20" i="9" s="1"/>
  <c r="U43" i="9" s="1"/>
  <c r="B115" i="3"/>
  <c r="B17" i="9" s="1"/>
  <c r="C40" i="9" s="1"/>
  <c r="G108" i="3"/>
  <c r="G9" i="9" s="1"/>
  <c r="S43" i="9" s="1"/>
  <c r="E114" i="3"/>
  <c r="E16" i="9" s="1"/>
  <c r="L39" i="9" s="1"/>
  <c r="K125" i="3"/>
  <c r="K28" i="9" s="1"/>
  <c r="AC40" i="9" s="1"/>
  <c r="D118" i="3"/>
  <c r="D20" i="9" s="1"/>
  <c r="I43" i="9" s="1"/>
  <c r="C108" i="3"/>
  <c r="C9" i="9" s="1"/>
  <c r="G43" i="9" s="1"/>
  <c r="G125" i="3"/>
  <c r="G28" i="9" s="1"/>
  <c r="Q40" i="9" s="1"/>
  <c r="L128" i="3"/>
  <c r="L31" i="9" s="1"/>
  <c r="AF43" i="9" s="1"/>
  <c r="L97" i="3"/>
  <c r="L6" i="4" s="1"/>
  <c r="F117" i="3"/>
  <c r="F19" i="9" s="1"/>
  <c r="O42" i="9" s="1"/>
  <c r="I124" i="3"/>
  <c r="I27" i="9" s="1"/>
  <c r="W39" i="9" s="1"/>
  <c r="D104" i="3"/>
  <c r="D5" i="9" s="1"/>
  <c r="J39" i="9" s="1"/>
  <c r="H128" i="3"/>
  <c r="H31" i="9" s="1"/>
  <c r="T43" i="9" s="1"/>
  <c r="D114" i="3"/>
  <c r="D16" i="9" s="1"/>
  <c r="I39" i="9" s="1"/>
  <c r="K117" i="3"/>
  <c r="K19" i="9" s="1"/>
  <c r="AD42" i="9" s="1"/>
  <c r="K104" i="3"/>
  <c r="K5" i="9" s="1"/>
  <c r="AE39" i="9" s="1"/>
  <c r="G126" i="3"/>
  <c r="G29" i="9" s="1"/>
  <c r="Q41" i="9" s="1"/>
  <c r="F105" i="3"/>
  <c r="F6" i="9" s="1"/>
  <c r="P40" i="9" s="1"/>
  <c r="K118" i="3"/>
  <c r="K20" i="9" s="1"/>
  <c r="AD43" i="9" s="1"/>
  <c r="B117" i="3"/>
  <c r="B19" i="9" s="1"/>
  <c r="C42" i="9" s="1"/>
  <c r="J125" i="3"/>
  <c r="J28" i="9" s="1"/>
  <c r="Z40" i="9" s="1"/>
  <c r="K115" i="3"/>
  <c r="K17" i="9" s="1"/>
  <c r="AD40" i="9" s="1"/>
  <c r="D128" i="3"/>
  <c r="D31" i="9" s="1"/>
  <c r="H43" i="9" s="1"/>
  <c r="H126" i="3"/>
  <c r="H29" i="9" s="1"/>
  <c r="T41" i="9" s="1"/>
  <c r="H117" i="3"/>
  <c r="H19" i="9" s="1"/>
  <c r="U42" i="9" s="1"/>
  <c r="G128" i="3"/>
  <c r="G31" i="9" s="1"/>
  <c r="Q43" i="9" s="1"/>
  <c r="K128" i="3"/>
  <c r="K31" i="9" s="1"/>
  <c r="AC43" i="9" s="1"/>
  <c r="C97" i="3"/>
  <c r="C6" i="4" s="1"/>
  <c r="F97" i="3"/>
  <c r="F6" i="4" s="1"/>
  <c r="F125" i="3"/>
  <c r="F28" i="9" s="1"/>
  <c r="N40" i="9" s="1"/>
  <c r="K107" i="3"/>
  <c r="K8" i="9" s="1"/>
  <c r="AE42" i="9" s="1"/>
  <c r="G115" i="3"/>
  <c r="G17" i="9" s="1"/>
  <c r="R40" i="9" s="1"/>
  <c r="L118" i="3"/>
  <c r="L20" i="9" s="1"/>
  <c r="AG43" i="9" s="1"/>
  <c r="D117" i="3"/>
  <c r="D19" i="9" s="1"/>
  <c r="I42" i="9" s="1"/>
  <c r="E126" i="3"/>
  <c r="E29" i="9" s="1"/>
  <c r="K41" i="9" s="1"/>
  <c r="H16" i="9"/>
  <c r="U39" i="9" s="1"/>
  <c r="D106" i="3"/>
  <c r="J107" i="3"/>
  <c r="J8" i="9" s="1"/>
  <c r="AB42" i="9" s="1"/>
  <c r="G124" i="3"/>
  <c r="G27" i="9" s="1"/>
  <c r="Q39" i="9" s="1"/>
  <c r="I127" i="3"/>
  <c r="I30" i="9" s="1"/>
  <c r="W42" i="9" s="1"/>
  <c r="L107" i="3"/>
  <c r="L8" i="9" s="1"/>
  <c r="AH42" i="9" s="1"/>
  <c r="C126" i="3"/>
  <c r="C29" i="9" s="1"/>
  <c r="E41" i="9" s="1"/>
  <c r="L127" i="3"/>
  <c r="L30" i="9" s="1"/>
  <c r="AF42" i="9" s="1"/>
  <c r="D116" i="3"/>
  <c r="D18" i="9" s="1"/>
  <c r="I41" i="9" s="1"/>
  <c r="L124" i="3"/>
  <c r="L27" i="9" s="1"/>
  <c r="AF39" i="9" s="1"/>
  <c r="F107" i="3"/>
  <c r="F8" i="9" s="1"/>
  <c r="P42" i="9" s="1"/>
  <c r="J127" i="3"/>
  <c r="J30" i="9" s="1"/>
  <c r="Z42" i="9" s="1"/>
  <c r="I103" i="3"/>
  <c r="G104" i="3"/>
  <c r="G5" i="9" s="1"/>
  <c r="S39" i="9" s="1"/>
  <c r="C116" i="3"/>
  <c r="C18" i="9" s="1"/>
  <c r="F41" i="9" s="1"/>
  <c r="C124" i="3"/>
  <c r="C27" i="9" s="1"/>
  <c r="E39" i="9" s="1"/>
  <c r="I107" i="3"/>
  <c r="I8" i="9" s="1"/>
  <c r="Y42" i="9" s="1"/>
  <c r="E127" i="3"/>
  <c r="E30" i="9" s="1"/>
  <c r="K42" i="9" s="1"/>
  <c r="H107" i="3"/>
  <c r="H8" i="9" s="1"/>
  <c r="V42" i="9" s="1"/>
  <c r="L104" i="3"/>
  <c r="L5" i="9" s="1"/>
  <c r="AH39" i="9" s="1"/>
  <c r="H124" i="3"/>
  <c r="H97" i="3"/>
  <c r="H6" i="4" s="1"/>
  <c r="B107" i="3"/>
  <c r="B8" i="9" s="1"/>
  <c r="D42" i="9" s="1"/>
  <c r="J115" i="3"/>
  <c r="J17" i="9" s="1"/>
  <c r="AA40" i="9" s="1"/>
  <c r="G97" i="3"/>
  <c r="G6" i="4" s="1"/>
  <c r="J97" i="3"/>
  <c r="J6" i="4" s="1"/>
  <c r="C104" i="3"/>
  <c r="C5" i="9" s="1"/>
  <c r="G39" i="9" s="1"/>
  <c r="E107" i="3"/>
  <c r="E8" i="9" s="1"/>
  <c r="M42" i="9" s="1"/>
  <c r="I123" i="3"/>
  <c r="I26" i="9" s="1"/>
  <c r="D107" i="3"/>
  <c r="D8" i="9" s="1"/>
  <c r="J42" i="9" s="1"/>
  <c r="I105" i="3"/>
  <c r="I6" i="9" s="1"/>
  <c r="Y40" i="9" s="1"/>
  <c r="H104" i="3"/>
  <c r="H5" i="9" s="1"/>
  <c r="V39" i="9" s="1"/>
  <c r="D124" i="3"/>
  <c r="L29" i="9"/>
  <c r="J123" i="3"/>
  <c r="E26" i="9"/>
  <c r="E97" i="3"/>
  <c r="E6" i="4" s="1"/>
  <c r="L116" i="3"/>
  <c r="E125" i="3"/>
  <c r="E28" i="9" s="1"/>
  <c r="K40" i="9" s="1"/>
  <c r="L106" i="3"/>
  <c r="I15" i="9"/>
  <c r="G113" i="3"/>
  <c r="G123" i="3"/>
  <c r="U38" i="9"/>
  <c r="E105" i="3"/>
  <c r="E6" i="9" s="1"/>
  <c r="M40" i="9" s="1"/>
  <c r="E113" i="3"/>
  <c r="K26" i="9"/>
  <c r="K97" i="3"/>
  <c r="K6" i="4" s="1"/>
  <c r="I97" i="3"/>
  <c r="I6" i="4" s="1"/>
  <c r="F113" i="3"/>
  <c r="G103" i="3"/>
  <c r="G75" i="3"/>
  <c r="G5" i="4" s="1"/>
  <c r="G4" i="7" s="1"/>
  <c r="C113" i="3"/>
  <c r="B113" i="3"/>
  <c r="H103" i="3"/>
  <c r="H75" i="3"/>
  <c r="H5" i="4" s="1"/>
  <c r="H4" i="7" s="1"/>
  <c r="C123" i="3"/>
  <c r="F123" i="3"/>
  <c r="B103" i="3"/>
  <c r="B75" i="3"/>
  <c r="B5" i="4" s="1"/>
  <c r="B4" i="7" s="1"/>
  <c r="J75" i="3"/>
  <c r="J5" i="4" s="1"/>
  <c r="J4" i="7" s="1"/>
  <c r="J103" i="3"/>
  <c r="L103" i="3"/>
  <c r="L75" i="3"/>
  <c r="L5" i="4" s="1"/>
  <c r="L4" i="7" s="1"/>
  <c r="C103" i="3"/>
  <c r="C75" i="3"/>
  <c r="C5" i="4" s="1"/>
  <c r="C4" i="7" s="1"/>
  <c r="F75" i="3"/>
  <c r="F5" i="4" s="1"/>
  <c r="F4" i="7" s="1"/>
  <c r="F103" i="3"/>
  <c r="K113" i="3"/>
  <c r="D103" i="3"/>
  <c r="D75" i="3"/>
  <c r="D5" i="4" s="1"/>
  <c r="D4" i="7" s="1"/>
  <c r="J113" i="3"/>
  <c r="K103" i="3"/>
  <c r="K75" i="3"/>
  <c r="K5" i="4" s="1"/>
  <c r="K4" i="7" s="1"/>
  <c r="B123" i="3"/>
  <c r="C109" i="3" l="1"/>
  <c r="C10" i="9" s="1"/>
  <c r="G44" i="9" s="1"/>
  <c r="I119" i="3"/>
  <c r="I129" i="3"/>
  <c r="D21" i="9"/>
  <c r="I44" i="9" s="1"/>
  <c r="K129" i="3"/>
  <c r="H119" i="3"/>
  <c r="G109" i="3"/>
  <c r="G10" i="9" s="1"/>
  <c r="S44" i="9" s="1"/>
  <c r="D109" i="3"/>
  <c r="D10" i="9" s="1"/>
  <c r="J44" i="9" s="1"/>
  <c r="J109" i="3"/>
  <c r="J10" i="9" s="1"/>
  <c r="AB44" i="9" s="1"/>
  <c r="L129" i="3"/>
  <c r="D119" i="3"/>
  <c r="H27" i="9"/>
  <c r="H129" i="3"/>
  <c r="F109" i="3"/>
  <c r="F10" i="9" s="1"/>
  <c r="P44" i="9" s="1"/>
  <c r="H109" i="3"/>
  <c r="H10" i="9" s="1"/>
  <c r="V44" i="9" s="1"/>
  <c r="I109" i="3"/>
  <c r="I10" i="9" s="1"/>
  <c r="Y44" i="9" s="1"/>
  <c r="H21" i="9"/>
  <c r="U44" i="9" s="1"/>
  <c r="D27" i="9"/>
  <c r="D129" i="3"/>
  <c r="J119" i="3"/>
  <c r="J15" i="9"/>
  <c r="W38" i="9"/>
  <c r="I32" i="9"/>
  <c r="W44" i="9" s="1"/>
  <c r="AC38" i="9"/>
  <c r="K32" i="9"/>
  <c r="AC44" i="9" s="1"/>
  <c r="G119" i="3"/>
  <c r="G15" i="9"/>
  <c r="E129" i="3"/>
  <c r="B129" i="3"/>
  <c r="B26" i="9"/>
  <c r="L109" i="3"/>
  <c r="L10" i="9" s="1"/>
  <c r="AH44" i="9" s="1"/>
  <c r="L4" i="9"/>
  <c r="AH38" i="9" s="1"/>
  <c r="B109" i="3"/>
  <c r="B10" i="9" s="1"/>
  <c r="D44" i="9" s="1"/>
  <c r="D38" i="9"/>
  <c r="X38" i="9"/>
  <c r="I21" i="9"/>
  <c r="X44" i="9" s="1"/>
  <c r="L18" i="9"/>
  <c r="L119" i="3"/>
  <c r="J129" i="3"/>
  <c r="J26" i="9"/>
  <c r="J32" i="9" s="1"/>
  <c r="F129" i="3"/>
  <c r="F26" i="9"/>
  <c r="B119" i="3"/>
  <c r="B15" i="9"/>
  <c r="F119" i="3"/>
  <c r="F15" i="9"/>
  <c r="E119" i="3"/>
  <c r="E15" i="9"/>
  <c r="G129" i="3"/>
  <c r="G26" i="9"/>
  <c r="K109" i="3"/>
  <c r="K10" i="9" s="1"/>
  <c r="AE44" i="9" s="1"/>
  <c r="K4" i="9"/>
  <c r="AE38" i="9" s="1"/>
  <c r="K119" i="3"/>
  <c r="K15" i="9"/>
  <c r="C129" i="3"/>
  <c r="C26" i="9"/>
  <c r="C119" i="3"/>
  <c r="C15" i="9"/>
  <c r="E109" i="3"/>
  <c r="E10" i="9" s="1"/>
  <c r="M44" i="9" s="1"/>
  <c r="K38" i="9"/>
  <c r="E32" i="9"/>
  <c r="K44" i="9" s="1"/>
  <c r="AF41" i="9"/>
  <c r="L32" i="9"/>
  <c r="AF44" i="9" s="1"/>
  <c r="H39" i="9" l="1"/>
  <c r="D32" i="9"/>
  <c r="H44" i="9" s="1"/>
  <c r="T39" i="9"/>
  <c r="H32" i="9"/>
  <c r="T44" i="9" s="1"/>
  <c r="E38" i="9"/>
  <c r="C32" i="9"/>
  <c r="E44" i="9" s="1"/>
  <c r="L38" i="9"/>
  <c r="E21" i="9"/>
  <c r="L44" i="9" s="1"/>
  <c r="R38" i="9"/>
  <c r="G21" i="9"/>
  <c r="R44" i="9" s="1"/>
  <c r="F38" i="9"/>
  <c r="C21" i="9"/>
  <c r="F44" i="9" s="1"/>
  <c r="AD38" i="9"/>
  <c r="K21" i="9"/>
  <c r="AD44" i="9" s="1"/>
  <c r="G32" i="9"/>
  <c r="Q44" i="9" s="1"/>
  <c r="Q38" i="9"/>
  <c r="O38" i="9"/>
  <c r="F21" i="9"/>
  <c r="O44" i="9" s="1"/>
  <c r="N38" i="9"/>
  <c r="F32" i="9"/>
  <c r="N44" i="9" s="1"/>
  <c r="B32" i="9"/>
  <c r="B44" i="9" s="1"/>
  <c r="B38" i="9"/>
  <c r="C38" i="9"/>
  <c r="B21" i="9"/>
  <c r="C44" i="9" s="1"/>
  <c r="Z38" i="9"/>
  <c r="Z44" i="9"/>
  <c r="AG41" i="9"/>
  <c r="L21" i="9"/>
  <c r="AG44" i="9" s="1"/>
  <c r="AA38" i="9"/>
  <c r="J21" i="9"/>
  <c r="AA44" i="9" s="1"/>
</calcChain>
</file>

<file path=xl/sharedStrings.xml><?xml version="1.0" encoding="utf-8"?>
<sst xmlns="http://schemas.openxmlformats.org/spreadsheetml/2006/main" count="562" uniqueCount="170">
  <si>
    <t>Region</t>
    <phoneticPr fontId="2" type="noConversion"/>
  </si>
  <si>
    <t>North</t>
    <phoneticPr fontId="2" type="noConversion"/>
  </si>
  <si>
    <t>North-East</t>
    <phoneticPr fontId="2" type="noConversion"/>
  </si>
  <si>
    <t>East</t>
  </si>
  <si>
    <t>Central China</t>
    <phoneticPr fontId="2" type="noConversion"/>
  </si>
  <si>
    <t>South</t>
    <phoneticPr fontId="2" type="noConversion"/>
  </si>
  <si>
    <t>North-West</t>
    <phoneticPr fontId="2" type="noConversion"/>
  </si>
  <si>
    <t xml:space="preserve">Total </t>
    <phoneticPr fontId="2" type="noConversion"/>
  </si>
  <si>
    <t>Hydropower</t>
  </si>
  <si>
    <t>Pumped storage </t>
  </si>
  <si>
    <t>Natural gas</t>
  </si>
  <si>
    <t>Nuclear</t>
  </si>
  <si>
    <t>Wind</t>
  </si>
  <si>
    <t>Solar</t>
  </si>
  <si>
    <t>Wind and solar</t>
    <phoneticPr fontId="2" type="noConversion"/>
  </si>
  <si>
    <t>Biomass and other</t>
  </si>
  <si>
    <t>Year of entry into the market</t>
    <phoneticPr fontId="2" type="noConversion"/>
  </si>
  <si>
    <t>Year of retiring from the market</t>
    <phoneticPr fontId="2" type="noConversion"/>
  </si>
  <si>
    <t>Construction</t>
  </si>
  <si>
    <t>Permitted</t>
  </si>
  <si>
    <t>Pre-permit</t>
  </si>
  <si>
    <t>Announced</t>
  </si>
  <si>
    <t>Postponed</t>
  </si>
  <si>
    <t>Suspend</t>
  </si>
  <si>
    <t>total</t>
    <phoneticPr fontId="2" type="noConversion"/>
  </si>
  <si>
    <t>BAU Scenario</t>
    <phoneticPr fontId="2" type="noConversion"/>
  </si>
  <si>
    <t>IEA Scenario</t>
    <phoneticPr fontId="2" type="noConversion"/>
  </si>
  <si>
    <t>Policy Scenario ( coal power  life extension)</t>
    <phoneticPr fontId="2" type="noConversion"/>
  </si>
  <si>
    <t xml:space="preserve"> </t>
    <phoneticPr fontId="2" type="noConversion"/>
  </si>
  <si>
    <t>Coal-fired power</t>
    <phoneticPr fontId="2" type="noConversion"/>
  </si>
  <si>
    <t>Coal-fired power</t>
  </si>
  <si>
    <t>BAU Scenario</t>
  </si>
  <si>
    <t>Reasonable Capacity</t>
  </si>
  <si>
    <t>Storage</t>
    <phoneticPr fontId="2" type="noConversion"/>
  </si>
  <si>
    <t>Coal - flex</t>
  </si>
  <si>
    <t xml:space="preserve">Coal </t>
  </si>
  <si>
    <t>Coal-total</t>
  </si>
  <si>
    <t>Power sources</t>
  </si>
  <si>
    <t>Available supply factors</t>
    <phoneticPr fontId="2" type="noConversion"/>
  </si>
  <si>
    <t>Transmit electricity</t>
    <phoneticPr fontId="2" type="noConversion"/>
  </si>
  <si>
    <t>Region</t>
  </si>
  <si>
    <t>Reserve margin ratio</t>
    <phoneticPr fontId="2" type="noConversion"/>
  </si>
  <si>
    <t>Total</t>
    <phoneticPr fontId="2" type="noConversion"/>
  </si>
  <si>
    <t xml:space="preserve">Coal </t>
    <phoneticPr fontId="2" type="noConversion"/>
  </si>
  <si>
    <t>Biomass and other</t>
    <phoneticPr fontId="2" type="noConversion"/>
  </si>
  <si>
    <t>Solar</t>
    <phoneticPr fontId="2" type="noConversion"/>
  </si>
  <si>
    <t>Wind</t>
    <phoneticPr fontId="2" type="noConversion"/>
  </si>
  <si>
    <t>Nuclear</t>
    <phoneticPr fontId="2" type="noConversion"/>
  </si>
  <si>
    <t>Natural gas</t>
    <phoneticPr fontId="2" type="noConversion"/>
  </si>
  <si>
    <t>Pumped storage </t>
    <phoneticPr fontId="2" type="noConversion"/>
  </si>
  <si>
    <t>Hydropower</t>
    <phoneticPr fontId="2" type="noConversion"/>
  </si>
  <si>
    <t xml:space="preserve">BAU </t>
    <phoneticPr fontId="2" type="noConversion"/>
  </si>
  <si>
    <t>Bank Loss</t>
    <phoneticPr fontId="2" type="noConversion"/>
  </si>
  <si>
    <t>Enterprise Loss</t>
    <phoneticPr fontId="2" type="noConversion"/>
  </si>
  <si>
    <t>Unit: Billion RMB</t>
    <phoneticPr fontId="2" type="noConversion"/>
  </si>
  <si>
    <t>Period</t>
  </si>
  <si>
    <t>Scenario</t>
  </si>
  <si>
    <t>CE</t>
    <phoneticPr fontId="2" type="noConversion"/>
  </si>
  <si>
    <t>DT</t>
    <phoneticPr fontId="2" type="noConversion"/>
  </si>
  <si>
    <t>HD</t>
    <phoneticPr fontId="2" type="noConversion"/>
  </si>
  <si>
    <t>HN</t>
    <phoneticPr fontId="2" type="noConversion"/>
  </si>
  <si>
    <t>SPIC</t>
    <phoneticPr fontId="2" type="noConversion"/>
  </si>
  <si>
    <t>Others</t>
    <phoneticPr fontId="2" type="noConversion"/>
  </si>
  <si>
    <t>Total</t>
  </si>
  <si>
    <t xml:space="preserve"> </t>
  </si>
  <si>
    <t>North</t>
  </si>
  <si>
    <t>North-East</t>
  </si>
  <si>
    <t>Central China</t>
  </si>
  <si>
    <t>South</t>
  </si>
  <si>
    <t>North-West</t>
  </si>
  <si>
    <t>Growth rate of peak load</t>
    <phoneticPr fontId="2" type="noConversion"/>
  </si>
  <si>
    <t>Growth rate of  electricity consumption</t>
    <phoneticPr fontId="2" type="noConversion"/>
  </si>
  <si>
    <t>Table 1</t>
    <phoneticPr fontId="2" type="noConversion"/>
  </si>
  <si>
    <t>Table 2</t>
    <phoneticPr fontId="2" type="noConversion"/>
  </si>
  <si>
    <t>Table 3</t>
    <phoneticPr fontId="2" type="noConversion"/>
  </si>
  <si>
    <t>Table 4</t>
    <phoneticPr fontId="2" type="noConversion"/>
  </si>
  <si>
    <t>Reference：</t>
    <phoneticPr fontId="2" type="noConversion"/>
  </si>
  <si>
    <t>Province</t>
    <phoneticPr fontId="2" type="noConversion"/>
  </si>
  <si>
    <t>Gansu</t>
    <phoneticPr fontId="2" type="noConversion"/>
  </si>
  <si>
    <t>Ningxia</t>
    <phoneticPr fontId="2" type="noConversion"/>
  </si>
  <si>
    <t>Qinghai</t>
    <phoneticPr fontId="2" type="noConversion"/>
  </si>
  <si>
    <t>Shaanxi</t>
    <phoneticPr fontId="2" type="noConversion"/>
  </si>
  <si>
    <t>Tibet</t>
  </si>
  <si>
    <t>Xinjiang</t>
    <phoneticPr fontId="2" type="noConversion"/>
  </si>
  <si>
    <t>Guangdong</t>
    <phoneticPr fontId="2" type="noConversion"/>
  </si>
  <si>
    <t>Guangxi</t>
    <phoneticPr fontId="2" type="noConversion"/>
  </si>
  <si>
    <t>Guizhou</t>
    <phoneticPr fontId="2" type="noConversion"/>
  </si>
  <si>
    <t>Hainan</t>
    <phoneticPr fontId="2" type="noConversion"/>
  </si>
  <si>
    <t>Yunnan</t>
    <phoneticPr fontId="2" type="noConversion"/>
  </si>
  <si>
    <t>Henan</t>
    <phoneticPr fontId="2" type="noConversion"/>
  </si>
  <si>
    <t>Hubei</t>
    <phoneticPr fontId="2" type="noConversion"/>
  </si>
  <si>
    <t>Hunan</t>
    <phoneticPr fontId="2" type="noConversion"/>
  </si>
  <si>
    <t>Jiangxi</t>
    <phoneticPr fontId="2" type="noConversion"/>
  </si>
  <si>
    <t>Sichuan</t>
    <phoneticPr fontId="2" type="noConversion"/>
  </si>
  <si>
    <t>Chongqing</t>
    <phoneticPr fontId="2" type="noConversion"/>
  </si>
  <si>
    <t>Anhui</t>
    <phoneticPr fontId="2" type="noConversion"/>
  </si>
  <si>
    <t>Jiangsu</t>
    <phoneticPr fontId="2" type="noConversion"/>
  </si>
  <si>
    <t>Fujian</t>
    <phoneticPr fontId="2" type="noConversion"/>
  </si>
  <si>
    <t>Zhejiang</t>
    <phoneticPr fontId="2" type="noConversion"/>
  </si>
  <si>
    <t>Hebei</t>
    <phoneticPr fontId="2" type="noConversion"/>
  </si>
  <si>
    <t>Inner Mongolia</t>
    <phoneticPr fontId="2" type="noConversion"/>
  </si>
  <si>
    <t>Beijing</t>
    <phoneticPr fontId="2" type="noConversion"/>
  </si>
  <si>
    <t>Shanghai</t>
    <phoneticPr fontId="2" type="noConversion"/>
  </si>
  <si>
    <t>Shandong</t>
    <phoneticPr fontId="2" type="noConversion"/>
  </si>
  <si>
    <t>Shanxi</t>
    <phoneticPr fontId="2" type="noConversion"/>
  </si>
  <si>
    <t>Tianjin</t>
    <phoneticPr fontId="2" type="noConversion"/>
  </si>
  <si>
    <t>Heilongjiang</t>
    <phoneticPr fontId="2" type="noConversion"/>
  </si>
  <si>
    <t>Jilin</t>
    <phoneticPr fontId="2" type="noConversion"/>
  </si>
  <si>
    <t>Liaoning</t>
    <phoneticPr fontId="2" type="noConversion"/>
  </si>
  <si>
    <t>Table5</t>
    <phoneticPr fontId="2" type="noConversion"/>
  </si>
  <si>
    <t>Table 1: Operating coal power plants</t>
    <phoneticPr fontId="2" type="noConversion"/>
  </si>
  <si>
    <t>Table 2: Under construction and planned coal power plants</t>
    <phoneticPr fontId="2" type="noConversion"/>
  </si>
  <si>
    <t>Annual utilization hour</t>
    <phoneticPr fontId="2" type="noConversion"/>
  </si>
  <si>
    <t>3) State Grid Energy Research Institute (SGERI), 2018. China energy and electricity outlook of 2018.</t>
    <phoneticPr fontId="2" type="noConversion"/>
  </si>
  <si>
    <t>4) Sina Finance, 2019. Academician Liu Jizhen: the total electricity consumption would be 10,000 TWh in 2030. http://finance.sina.com.cn/china/gncj/2018-09-21/doc-ihkhfqnt4349897.shtml.</t>
    <phoneticPr fontId="2" type="noConversion"/>
  </si>
  <si>
    <t>5) Yuan, J.H., 2019. Mid-term assessment and outlook for coal control in power sector during 13th five-year plan period, NCEPU Report, May 2019.</t>
    <phoneticPr fontId="2" type="noConversion"/>
  </si>
  <si>
    <t>Note 9: Available supply factors of power source is base on Zhang et al. (2020)</t>
    <phoneticPr fontId="2" type="noConversion"/>
  </si>
  <si>
    <t>Note 10: The hydropower available supply factors of China Southern Power Grid is 45%.</t>
    <phoneticPr fontId="2" type="noConversion"/>
  </si>
  <si>
    <t>Note 11: Reserve margin ratio is base on EIA (2012)</t>
    <phoneticPr fontId="2" type="noConversion"/>
  </si>
  <si>
    <t>Note 12: DR is base on Hale et al. (2018)</t>
    <phoneticPr fontId="2" type="noConversion"/>
  </si>
  <si>
    <t>Note 13: Annual utilization hour of power source is base on Zhang et al. (2020)</t>
    <phoneticPr fontId="2" type="noConversion"/>
  </si>
  <si>
    <t>Reference</t>
    <phoneticPr fontId="2" type="noConversion"/>
  </si>
  <si>
    <t>6) National Renewable Energy Center (NREC), 2019, Renewable Energy Datasheet(2019)</t>
    <phoneticPr fontId="2" type="noConversion"/>
  </si>
  <si>
    <t>7) China Electricity Council (CEC), 2020. Annual Development Report 2020 on China's Electricity Industry</t>
    <phoneticPr fontId="2" type="noConversion"/>
  </si>
  <si>
    <t>8) Zhang, W.H., Yan, Q.Y., et al., 2020. A realistic pathway for coal-fired power in China from 2020 to 2030. Journal of Cleaner Production. Available online 17 July 2020, 122859. In press. https://doi.org/10.1016/j.jclepro.2020.122859.</t>
    <phoneticPr fontId="2" type="noConversion"/>
  </si>
  <si>
    <t xml:space="preserve">Note 2: Electricity consumption: Based on the regional electricity consumption in 2019 (NEA, 2020) and the predicted electricity consumption in 2025 and 2030 (Yuan, 2019; Sina Finance, 2019), we derived the electricity consumption between 2020 and 2030 (see Table 3). Table 4 shows the annual growth rate of electricity consumption. </t>
    <phoneticPr fontId="2" type="noConversion"/>
  </si>
  <si>
    <t>Note 1: Peak load: Based on the regional peak load data in 2019 (NDRC, 2019) and the predicted peak load in 2025 and 2030 (SGERI, 2018), we derived the peak load  between 2020 and 2030 (see Table 1). Table 2 shows the annual growth rate of peak load, and Table 5 shows the regional division of provinces in China.</t>
    <phoneticPr fontId="2" type="noConversion"/>
  </si>
  <si>
    <t>Note 3: The capacity of regional non coal power: Based on the capacity of various power sources in 2019 (CEC, 2020), the related forecast data (Zhang et al., 2020), and considering the potential of various non-coal power source development in China (NREC, 2019), we derived the capacity of regional non coal power between 2020 and 2030.</t>
    <phoneticPr fontId="2" type="noConversion"/>
  </si>
  <si>
    <t>Note 4: Based on the coal power database we collated to get the capacity of coal power installed in service, under construction and planned as of the end of 2019 (as shown in Table 1 and Table 2), the scenarios are set based on the data of coal power under construction and planned (as shown in Table 3)</t>
    <phoneticPr fontId="2" type="noConversion"/>
  </si>
  <si>
    <t>Note 5: In the scenario where no additional coal power units are added, the northern and central China region needs to extend the life of some coal power units to meet the power system demand (as shown in Table 7)</t>
  </si>
  <si>
    <t>Note 6: According to the calculation of power balance, we calculated the reasonable capacity of regional coal power capacity during 2020-2030 (as shown in Table 8)</t>
    <phoneticPr fontId="2" type="noConversion"/>
  </si>
  <si>
    <t>Note 7: According to the calculation of electrical  energy  balance, we calculated the reasonable capacity of regional coal power capacity during 2020-2030(as shown in Table 9)</t>
    <phoneticPr fontId="2" type="noConversion"/>
  </si>
  <si>
    <t>Note 8: Take the maximum value of the power balance and electrical  energy  balance results, and consider it as the reasonable  capacity of coal power  to meet the demand of the power system (as shown in Table 10)</t>
    <phoneticPr fontId="2" type="noConversion"/>
  </si>
  <si>
    <t>1) National Development and Reform Commission (NDRC). 2019.Typical power load curves of provincial power grids in 2019. http://www.gov.cn/xinwen/2019-12/30/5465088/files/e3682ce168c8427b886a43a790d66c2c.pdf</t>
    <phoneticPr fontId="2" type="noConversion"/>
  </si>
  <si>
    <t>2) National Energy Administration (NEA), 2020. The National Energy Administration released the electricity consumption in 2019.http://www.nea.gov.cn/2020-01/20/c_138720877.htm</t>
    <phoneticPr fontId="2" type="noConversion"/>
  </si>
  <si>
    <r>
      <t>Unit</t>
    </r>
    <r>
      <rPr>
        <sz val="11"/>
        <color theme="1"/>
        <rFont val="等线"/>
        <family val="2"/>
      </rPr>
      <t>：</t>
    </r>
    <r>
      <rPr>
        <sz val="11"/>
        <color theme="1"/>
        <rFont val="Times New Roman"/>
        <family val="1"/>
      </rPr>
      <t>GW</t>
    </r>
    <phoneticPr fontId="2" type="noConversion"/>
  </si>
  <si>
    <r>
      <t>Unit</t>
    </r>
    <r>
      <rPr>
        <sz val="11"/>
        <color theme="1"/>
        <rFont val="等线"/>
        <family val="2"/>
      </rPr>
      <t>：</t>
    </r>
    <r>
      <rPr>
        <sz val="11"/>
        <color theme="1"/>
        <rFont val="Times New Roman"/>
        <family val="1"/>
      </rPr>
      <t>TWh</t>
    </r>
    <phoneticPr fontId="2" type="noConversion"/>
  </si>
  <si>
    <r>
      <t>Unit</t>
    </r>
    <r>
      <rPr>
        <sz val="11"/>
        <color theme="1"/>
        <rFont val="等线"/>
        <family val="2"/>
      </rPr>
      <t>：</t>
    </r>
    <r>
      <rPr>
        <sz val="11"/>
        <color theme="1"/>
        <rFont val="Times New Roman"/>
        <family val="1"/>
      </rPr>
      <t>MW</t>
    </r>
    <phoneticPr fontId="2" type="noConversion"/>
  </si>
  <si>
    <r>
      <t>Reference</t>
    </r>
    <r>
      <rPr>
        <sz val="10.5"/>
        <color theme="1"/>
        <rFont val="SimSun"/>
        <family val="3"/>
        <charset val="134"/>
      </rPr>
      <t>：</t>
    </r>
    <r>
      <rPr>
        <sz val="10.5"/>
        <color theme="1"/>
        <rFont val="Times New Roman"/>
        <family val="1"/>
      </rPr>
      <t>9)EIA</t>
    </r>
    <r>
      <rPr>
        <sz val="10.5"/>
        <color theme="1"/>
        <rFont val="宋体"/>
        <family val="3"/>
        <charset val="134"/>
      </rPr>
      <t>，</t>
    </r>
    <r>
      <rPr>
        <sz val="10.5"/>
        <color theme="1"/>
        <rFont val="Times New Roman"/>
        <family val="1"/>
      </rPr>
      <t>2012. Reserve electric generating capacity helps keep the lights on. https://www.eia.gov/todayinenergy/detail.php?id=6510</t>
    </r>
    <phoneticPr fontId="2" type="noConversion"/>
  </si>
  <si>
    <r>
      <t>Reference</t>
    </r>
    <r>
      <rPr>
        <sz val="11"/>
        <color theme="1"/>
        <rFont val="SimSun"/>
        <family val="3"/>
        <charset val="134"/>
      </rPr>
      <t>：</t>
    </r>
    <r>
      <rPr>
        <sz val="11"/>
        <color theme="1"/>
        <rFont val="Times New Roman"/>
        <family val="1"/>
      </rPr>
      <t>10) Hale, E. T., Bird, L. A., Padmanabhan, R., &amp; Volpi, C. M., 2018. Potential roles for demand response in high-growth electric systems with increasing shares of renewable generation. National Renewable Energy Lab. (NREL), Golden, CO (United States). https://www.nrel.gov/docs/fy19osti/70630.pdf.</t>
    </r>
    <phoneticPr fontId="2" type="noConversion"/>
  </si>
  <si>
    <r>
      <t>Unit</t>
    </r>
    <r>
      <rPr>
        <sz val="11"/>
        <color theme="1"/>
        <rFont val="等线"/>
        <family val="2"/>
      </rPr>
      <t>：</t>
    </r>
    <r>
      <rPr>
        <sz val="11"/>
        <color theme="1"/>
        <rFont val="Times New Roman"/>
        <family val="1"/>
      </rPr>
      <t>hour</t>
    </r>
    <phoneticPr fontId="2" type="noConversion"/>
  </si>
  <si>
    <r>
      <t>Reference</t>
    </r>
    <r>
      <rPr>
        <sz val="11"/>
        <color theme="1"/>
        <rFont val="等线"/>
        <family val="2"/>
      </rPr>
      <t>：</t>
    </r>
    <r>
      <rPr>
        <sz val="11"/>
        <color theme="1"/>
        <rFont val="Times New Roman"/>
        <family val="1"/>
      </rPr>
      <t>8) Zhang, W.H., Yan, Q.Y., et al., 2020. A realistic pathway for coal-fired power in China from 2020 to 2030. Journal of Cleaner Production. Available online 17 July 2020, 122859. In press. https://doi.org/10.1016/j.jclepro.2020.122859.</t>
    </r>
    <phoneticPr fontId="2" type="noConversion"/>
  </si>
  <si>
    <r>
      <t>Unit</t>
    </r>
    <r>
      <rPr>
        <sz val="11"/>
        <color rgb="FF000000"/>
        <rFont val="等线"/>
        <family val="4"/>
        <charset val="134"/>
      </rPr>
      <t>：</t>
    </r>
    <r>
      <rPr>
        <sz val="11"/>
        <color rgb="FF000000"/>
        <rFont val="Times New Roman"/>
        <family val="1"/>
      </rPr>
      <t>GW</t>
    </r>
  </si>
  <si>
    <r>
      <t>Note 13: In regions with extended life coal-fired power units, the excess capacity of coal-fired power is 0</t>
    </r>
    <r>
      <rPr>
        <sz val="11"/>
        <color theme="1"/>
        <rFont val="等线"/>
        <family val="2"/>
      </rPr>
      <t>，</t>
    </r>
    <r>
      <rPr>
        <sz val="11"/>
        <color theme="1"/>
        <rFont val="Times New Roman"/>
        <family val="1"/>
      </rPr>
      <t>which means no excess of coal power.</t>
    </r>
    <phoneticPr fontId="2" type="noConversion"/>
  </si>
  <si>
    <r>
      <t>Reference</t>
    </r>
    <r>
      <rPr>
        <sz val="12"/>
        <color rgb="FF000000"/>
        <rFont val="SimSun"/>
        <family val="3"/>
        <charset val="134"/>
      </rPr>
      <t>：</t>
    </r>
    <r>
      <rPr>
        <sz val="12"/>
        <color rgb="FF000000"/>
        <rFont val="Times New Roman"/>
        <family val="1"/>
      </rPr>
      <t>8) Zhang, W.H., Yan, Q.Y., et al., 2020. A realistic pathway for coal-fired power in China from 2020 to 2030. Journal of Cleaner Production. Available online 17 July 2020, 122859. In press. https://doi.org/10.1016/j.jclepro.2020.122859.</t>
    </r>
    <phoneticPr fontId="2" type="noConversion"/>
  </si>
  <si>
    <t>2025yr</t>
    <phoneticPr fontId="2" type="noConversion"/>
  </si>
  <si>
    <t>Regional peak load in 2020-2030</t>
    <phoneticPr fontId="2" type="noConversion"/>
  </si>
  <si>
    <t>Regional  electricity consumption in 2020-2030</t>
    <phoneticPr fontId="2" type="noConversion"/>
  </si>
  <si>
    <t>The capacity of regional non coal power in 2020-2030</t>
    <phoneticPr fontId="2" type="noConversion"/>
  </si>
  <si>
    <t xml:space="preserve"> The capacity of regional coal power under three different scenarios for coal power development during 2020-2030</t>
    <phoneticPr fontId="2" type="noConversion"/>
  </si>
  <si>
    <t>Table 3: Additional coal power plants from under construction and planned</t>
    <phoneticPr fontId="2" type="noConversion"/>
  </si>
  <si>
    <r>
      <t>Table 4: The capacity of regional coal power under BAU scenario (additional 200GW coal power during 2020-2025</t>
    </r>
    <r>
      <rPr>
        <sz val="11"/>
        <color theme="1"/>
        <rFont val="等线"/>
        <family val="2"/>
      </rPr>
      <t>）</t>
    </r>
    <phoneticPr fontId="2" type="noConversion"/>
  </si>
  <si>
    <r>
      <t>Table 5: The capacity of regional coal power under IEA scenario (additional 102 GW coal power during 2020-2025</t>
    </r>
    <r>
      <rPr>
        <sz val="11"/>
        <color theme="1"/>
        <rFont val="等线"/>
        <family val="2"/>
      </rPr>
      <t>）</t>
    </r>
    <phoneticPr fontId="2" type="noConversion"/>
  </si>
  <si>
    <r>
      <t>Table 6: The capacity of regional coal power under Policy scenario (no additional  coal power during 2020-2025</t>
    </r>
    <r>
      <rPr>
        <sz val="11"/>
        <color theme="1"/>
        <rFont val="等线"/>
        <family val="2"/>
      </rPr>
      <t>）</t>
    </r>
    <phoneticPr fontId="2" type="noConversion"/>
  </si>
  <si>
    <r>
      <t xml:space="preserve">Table 7: The capacity of regional coal power under Policy scenario (no additional  coal power during 2020-2025 and  life extension </t>
    </r>
    <r>
      <rPr>
        <sz val="11"/>
        <color theme="1"/>
        <rFont val="等线"/>
        <family val="2"/>
      </rPr>
      <t>）</t>
    </r>
    <phoneticPr fontId="2" type="noConversion"/>
  </si>
  <si>
    <t>Table 8: The reasonable capacity of coal power from peak load balance during 2020-2030</t>
    <phoneticPr fontId="2" type="noConversion"/>
  </si>
  <si>
    <t>Table 10: The reasonable capacity of coal power from peak load and  electrical  energy balance during 2020-2030</t>
    <phoneticPr fontId="2" type="noConversion"/>
  </si>
  <si>
    <t>Table 11: The excess capacity of regional coal power  under Policy scenario during 2020-2030</t>
    <phoneticPr fontId="2" type="noConversion"/>
  </si>
  <si>
    <t>Table 12: The excess capacity of regional coal power  under IEA scenario during 2020-2030</t>
    <phoneticPr fontId="2" type="noConversion"/>
  </si>
  <si>
    <t>Table 13: The excess capacity of regional coal power  under BAU scenario during 2020-2030</t>
    <phoneticPr fontId="2" type="noConversion"/>
  </si>
  <si>
    <t xml:space="preserve">Table 9: The reasonable capacity of coal power from electrical  energy  balance during 2020-2030 </t>
    <phoneticPr fontId="2" type="noConversion"/>
  </si>
  <si>
    <t>The Share of DR in peak load</t>
    <phoneticPr fontId="2" type="noConversion"/>
  </si>
  <si>
    <t>The excess capacity of regional coal power  under Policy scenario during 2020-2030</t>
    <phoneticPr fontId="2" type="noConversion"/>
  </si>
  <si>
    <t>The excess capacity of regional coal power  under IEA scenario during 2020-2030</t>
    <phoneticPr fontId="2" type="noConversion"/>
  </si>
  <si>
    <t>The excess capacity of regional coal power  under BAU scenario during 2020-2030</t>
    <phoneticPr fontId="2" type="noConversion"/>
  </si>
  <si>
    <t>LRP Scenario</t>
    <phoneticPr fontId="2" type="noConversion"/>
  </si>
  <si>
    <t>MRP Scenario</t>
    <phoneticPr fontId="2" type="noConversion"/>
  </si>
  <si>
    <t>LRP</t>
    <phoneticPr fontId="2" type="noConversion"/>
  </si>
  <si>
    <t>MRP</t>
    <phoneticPr fontId="2" type="noConversion"/>
  </si>
  <si>
    <t>BAU</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</si>
</sst>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Red]\(0\)"/>
    <numFmt numFmtId="166" formatCode="0.000_);[Red]\(0.000\)"/>
    <numFmt numFmtId="167" formatCode="_(* #,##0_);_(* \(#,##0\);_(* &quot;-&quot;??_);_(@_)"/>
  </numFmts>
  <fonts count="18">
    <font>
      <sz val="11"/>
      <color theme="1"/>
      <name val="Calibri"/>
      <family val="2"/>
      <scheme val="minor"/>
    </font>
    <font>
      <sz val="11"/>
      <color theme="1"/>
      <name val="Calibri"/>
      <family val="2"/>
      <scheme val="minor"/>
    </font>
    <font>
      <sz val="9"/>
      <name val="Calibri"/>
      <family val="3"/>
      <charset val="134"/>
      <scheme val="minor"/>
    </font>
    <font>
      <sz val="10.5"/>
      <color theme="1"/>
      <name val="Times New Roman"/>
      <family val="1"/>
    </font>
    <font>
      <sz val="10.5"/>
      <color theme="1"/>
      <name val="宋体"/>
      <family val="3"/>
      <charset val="134"/>
    </font>
    <font>
      <sz val="11"/>
      <color theme="1"/>
      <name val="Times New Roman"/>
      <family val="1"/>
    </font>
    <font>
      <sz val="11"/>
      <color theme="1"/>
      <name val="SimSun"/>
      <family val="3"/>
      <charset val="134"/>
    </font>
    <font>
      <sz val="10"/>
      <color theme="1"/>
      <name val="Times New Roman"/>
      <family val="1"/>
    </font>
    <font>
      <sz val="12"/>
      <color theme="1"/>
      <name val="Arial"/>
      <family val="2"/>
    </font>
    <font>
      <sz val="11"/>
      <color theme="1"/>
      <name val="Calibri"/>
      <family val="2"/>
    </font>
    <font>
      <sz val="12"/>
      <color rgb="FF000000"/>
      <name val="Times New Roman"/>
      <family val="1"/>
    </font>
    <font>
      <sz val="10.5"/>
      <color theme="1"/>
      <name val="SimSun"/>
      <family val="3"/>
      <charset val="134"/>
    </font>
    <font>
      <sz val="11"/>
      <color theme="1"/>
      <name val="等线"/>
      <family val="2"/>
    </font>
    <font>
      <sz val="11"/>
      <color rgb="FF000000"/>
      <name val="Times New Roman"/>
      <family val="1"/>
    </font>
    <font>
      <b/>
      <sz val="11"/>
      <color theme="1"/>
      <name val="Times New Roman"/>
      <family val="1"/>
    </font>
    <font>
      <sz val="11"/>
      <color rgb="FF000000"/>
      <name val="等线"/>
      <family val="4"/>
      <charset val="134"/>
    </font>
    <font>
      <b/>
      <sz val="10"/>
      <color theme="1"/>
      <name val="Times New Roman"/>
      <family val="1"/>
    </font>
    <font>
      <sz val="12"/>
      <color rgb="FF000000"/>
      <name val="SimSun"/>
      <family val="3"/>
      <charset val="134"/>
    </font>
  </fonts>
  <fills count="9">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rgb="FF92D050"/>
        <bgColor theme="9" tint="-0.249977111117893"/>
      </patternFill>
    </fill>
    <fill>
      <patternFill patternType="solid">
        <fgColor rgb="FFA9D08E"/>
        <bgColor rgb="FF000000"/>
      </patternFill>
    </fill>
    <fill>
      <patternFill patternType="solid">
        <fgColor rgb="FF08F7F9"/>
        <bgColor indexed="64"/>
      </patternFill>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right/>
      <top style="thin">
        <color theme="9" tint="-0.249977111117893"/>
      </top>
      <bottom style="thin">
        <color theme="9" tint="0.79998168889431442"/>
      </bottom>
      <diagonal/>
    </border>
    <border>
      <left/>
      <right/>
      <top style="thin">
        <color theme="9" tint="0.79998168889431442"/>
      </top>
      <bottom style="thin">
        <color theme="9" tint="0.79998168889431442"/>
      </bottom>
      <diagonal/>
    </border>
    <border>
      <left/>
      <right/>
      <top/>
      <bottom style="medium">
        <color indexed="64"/>
      </bottom>
      <diagonal/>
    </border>
  </borders>
  <cellStyleXfs count="6">
    <xf numFmtId="0" fontId="0" fillId="0" borderId="0"/>
    <xf numFmtId="9" fontId="1" fillId="0" borderId="0" applyFont="0" applyFill="0" applyBorder="0" applyAlignment="0" applyProtection="0">
      <alignment vertical="center"/>
    </xf>
    <xf numFmtId="0" fontId="8" fillId="0" borderId="0"/>
    <xf numFmtId="0" fontId="9" fillId="0" borderId="0"/>
    <xf numFmtId="164" fontId="9" fillId="0" borderId="0" applyFont="0" applyFill="0" applyBorder="0" applyAlignment="0" applyProtection="0"/>
    <xf numFmtId="9" fontId="9" fillId="0" borderId="0" applyFont="0" applyFill="0" applyBorder="0" applyAlignment="0" applyProtection="0"/>
  </cellStyleXfs>
  <cellXfs count="58">
    <xf numFmtId="0" fontId="0" fillId="0" borderId="0" xfId="0"/>
    <xf numFmtId="0" fontId="3" fillId="0" borderId="0" xfId="0" applyFont="1" applyAlignment="1">
      <alignment vertical="center"/>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left"/>
    </xf>
    <xf numFmtId="0" fontId="10" fillId="0" borderId="0" xfId="0" applyFont="1" applyAlignment="1">
      <alignment vertical="center"/>
    </xf>
    <xf numFmtId="0" fontId="5" fillId="0" borderId="0" xfId="0" applyFont="1"/>
    <xf numFmtId="0" fontId="13" fillId="2" borderId="0" xfId="0" applyFont="1" applyFill="1"/>
    <xf numFmtId="165" fontId="5" fillId="0" borderId="0" xfId="0" applyNumberFormat="1" applyFont="1"/>
    <xf numFmtId="1" fontId="5" fillId="0" borderId="0" xfId="0" applyNumberFormat="1" applyFont="1"/>
    <xf numFmtId="9" fontId="5" fillId="0" borderId="0" xfId="1" applyFont="1" applyAlignment="1"/>
    <xf numFmtId="1" fontId="5" fillId="3" borderId="0" xfId="0" applyNumberFormat="1" applyFont="1" applyFill="1"/>
    <xf numFmtId="9" fontId="5" fillId="0" borderId="0" xfId="0" applyNumberFormat="1" applyFont="1"/>
    <xf numFmtId="10" fontId="5" fillId="0" borderId="0" xfId="0" applyNumberFormat="1" applyFont="1"/>
    <xf numFmtId="1" fontId="5" fillId="2" borderId="0" xfId="0" applyNumberFormat="1" applyFont="1" applyFill="1"/>
    <xf numFmtId="0" fontId="5" fillId="0" borderId="0" xfId="0" applyFont="1" applyAlignment="1">
      <alignment vertical="top"/>
    </xf>
    <xf numFmtId="0" fontId="13" fillId="0" borderId="0" xfId="0" applyFont="1"/>
    <xf numFmtId="165" fontId="5" fillId="3" borderId="0" xfId="0" applyNumberFormat="1" applyFont="1" applyFill="1"/>
    <xf numFmtId="165" fontId="14" fillId="0" borderId="0" xfId="0" applyNumberFormat="1" applyFont="1"/>
    <xf numFmtId="0" fontId="14" fillId="0" borderId="0" xfId="0" applyFont="1"/>
    <xf numFmtId="0" fontId="5" fillId="0" borderId="0" xfId="0" applyFont="1" applyAlignment="1">
      <alignment horizontal="left" vertical="center"/>
    </xf>
    <xf numFmtId="165" fontId="5" fillId="7" borderId="0" xfId="0" applyNumberFormat="1" applyFont="1" applyFill="1" applyAlignment="1">
      <alignment vertical="center"/>
    </xf>
    <xf numFmtId="165" fontId="5" fillId="0" borderId="0" xfId="0" applyNumberFormat="1" applyFont="1" applyAlignment="1">
      <alignment vertical="center"/>
    </xf>
    <xf numFmtId="0" fontId="5" fillId="0" borderId="2" xfId="0" applyFont="1" applyBorder="1"/>
    <xf numFmtId="165" fontId="5" fillId="7" borderId="0" xfId="0" applyNumberFormat="1" applyFont="1" applyFill="1"/>
    <xf numFmtId="0" fontId="5" fillId="2" borderId="0" xfId="0" applyFont="1" applyFill="1"/>
    <xf numFmtId="165" fontId="5" fillId="0" borderId="0" xfId="0" applyNumberFormat="1" applyFont="1" applyAlignment="1">
      <alignment horizontal="center" vertical="center"/>
    </xf>
    <xf numFmtId="0" fontId="5" fillId="4" borderId="1" xfId="0" applyFont="1" applyFill="1" applyBorder="1"/>
    <xf numFmtId="0" fontId="13" fillId="5" borderId="0" xfId="0" applyFont="1" applyFill="1" applyAlignment="1">
      <alignment horizontal="center" wrapText="1"/>
    </xf>
    <xf numFmtId="2" fontId="5" fillId="0" borderId="0" xfId="0" applyNumberFormat="1" applyFont="1"/>
    <xf numFmtId="0" fontId="13" fillId="5" borderId="0" xfId="0" applyFont="1" applyFill="1" applyAlignment="1">
      <alignment wrapText="1"/>
    </xf>
    <xf numFmtId="9" fontId="13" fillId="0" borderId="0" xfId="0" applyNumberFormat="1" applyFont="1"/>
    <xf numFmtId="9" fontId="5" fillId="6" borderId="0" xfId="0" applyNumberFormat="1" applyFont="1" applyFill="1"/>
    <xf numFmtId="0" fontId="5" fillId="2" borderId="0" xfId="0" applyFont="1" applyFill="1" applyAlignment="1">
      <alignment wrapText="1"/>
    </xf>
    <xf numFmtId="166" fontId="5" fillId="0" borderId="0" xfId="0" applyNumberFormat="1" applyFont="1"/>
    <xf numFmtId="0" fontId="5" fillId="0" borderId="0" xfId="3" applyFont="1"/>
    <xf numFmtId="0" fontId="5" fillId="0" borderId="0" xfId="0" applyFont="1" applyAlignment="1">
      <alignment vertical="center"/>
    </xf>
    <xf numFmtId="1" fontId="5" fillId="0" borderId="0" xfId="0" applyNumberFormat="1" applyFont="1" applyAlignment="1">
      <alignment vertical="center"/>
    </xf>
    <xf numFmtId="0" fontId="16" fillId="0" borderId="0" xfId="2" applyFont="1"/>
    <xf numFmtId="1" fontId="13" fillId="0" borderId="0" xfId="0" applyNumberFormat="1" applyFont="1" applyAlignment="1">
      <alignment vertical="center"/>
    </xf>
    <xf numFmtId="165" fontId="5" fillId="8" borderId="0" xfId="0" applyNumberFormat="1" applyFont="1" applyFill="1"/>
    <xf numFmtId="167" fontId="5" fillId="0" borderId="0" xfId="4" applyNumberFormat="1" applyFont="1"/>
    <xf numFmtId="167" fontId="5" fillId="0" borderId="0" xfId="4" applyNumberFormat="1" applyFont="1" applyFill="1" applyBorder="1"/>
    <xf numFmtId="9" fontId="5" fillId="0" borderId="0" xfId="5" applyFont="1" applyFill="1" applyBorder="1"/>
    <xf numFmtId="9" fontId="5" fillId="0" borderId="0" xfId="3" applyNumberFormat="1" applyFont="1"/>
    <xf numFmtId="0" fontId="5" fillId="0" borderId="0" xfId="0" applyFont="1" applyAlignment="1">
      <alignment wrapText="1"/>
    </xf>
    <xf numFmtId="0" fontId="5" fillId="4" borderId="1" xfId="0" applyFont="1" applyFill="1" applyBorder="1" applyAlignment="1">
      <alignment vertical="center"/>
    </xf>
    <xf numFmtId="1" fontId="5" fillId="0" borderId="0" xfId="0" applyNumberFormat="1" applyFont="1" applyAlignment="1">
      <alignment horizontal="right"/>
    </xf>
    <xf numFmtId="1" fontId="5" fillId="0" borderId="0" xfId="0" applyNumberFormat="1" applyFont="1" applyAlignment="1">
      <alignment horizontal="center"/>
    </xf>
    <xf numFmtId="0" fontId="5" fillId="0" borderId="0" xfId="1" applyNumberFormat="1" applyFont="1" applyAlignment="1"/>
    <xf numFmtId="0" fontId="10" fillId="0" borderId="0" xfId="0" applyFont="1" applyAlignment="1">
      <alignment horizontal="left" vertical="top" wrapText="1"/>
    </xf>
    <xf numFmtId="0" fontId="5" fillId="2" borderId="0" xfId="0" applyFont="1" applyFill="1" applyAlignment="1">
      <alignment horizontal="center"/>
    </xf>
    <xf numFmtId="165" fontId="5" fillId="0" borderId="0" xfId="0" applyNumberFormat="1" applyFont="1" applyAlignment="1">
      <alignment horizontal="left" vertical="top" wrapText="1"/>
    </xf>
    <xf numFmtId="0" fontId="5" fillId="0" borderId="0" xfId="0" applyFont="1" applyAlignment="1">
      <alignment horizontal="left" wrapText="1"/>
    </xf>
    <xf numFmtId="0" fontId="10"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3" applyFont="1" applyAlignment="1">
      <alignment horizontal="center" vertical="center"/>
    </xf>
  </cellXfs>
  <cellStyles count="6">
    <cellStyle name="Normal" xfId="0" builtinId="0"/>
    <cellStyle name="Normal 2 3" xfId="2" xr:uid="{EF62C767-1017-D446-949F-7396754A0AC1}"/>
    <cellStyle name="Percent" xfId="1" builtinId="5"/>
    <cellStyle name="千位分隔 2" xfId="4" xr:uid="{FA4BC9FC-C07E-D843-943A-8B80B390DC1D}"/>
    <cellStyle name="常规 4" xfId="3" xr:uid="{7196470C-7B5E-0D43-BCBD-834B37A63BE5}"/>
    <cellStyle name="百分比 3" xfId="5" xr:uid="{3259663B-8234-2F49-AEC7-935F0A091C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300254932248302E-2"/>
          <c:y val="5.1546391752577317E-2"/>
          <c:w val="0.86546861068203784"/>
          <c:h val="0.72635398600963763"/>
        </c:manualLayout>
      </c:layout>
      <c:areaChart>
        <c:grouping val="stacked"/>
        <c:varyColors val="0"/>
        <c:ser>
          <c:idx val="8"/>
          <c:order val="0"/>
          <c:tx>
            <c:strRef>
              <c:f>'Figure 3'!$A$11</c:f>
              <c:strCache>
                <c:ptCount val="1"/>
                <c:pt idx="0">
                  <c:v>Coal </c:v>
                </c:pt>
              </c:strCache>
            </c:strRef>
          </c:tx>
          <c:spPr>
            <a:solidFill>
              <a:schemeClr val="bg1">
                <a:lumMod val="50000"/>
              </a:schemeClr>
            </a:solid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3'!$B$11:$L$11</c:f>
              <c:numCache>
                <c:formatCode>0</c:formatCode>
                <c:ptCount val="11"/>
                <c:pt idx="0">
                  <c:v>805.96743046845791</c:v>
                </c:pt>
                <c:pt idx="1">
                  <c:v>835.52678591967947</c:v>
                </c:pt>
                <c:pt idx="2">
                  <c:v>831.9533666238143</c:v>
                </c:pt>
                <c:pt idx="3">
                  <c:v>817.42478509685088</c:v>
                </c:pt>
                <c:pt idx="4">
                  <c:v>821.57997275456739</c:v>
                </c:pt>
                <c:pt idx="5">
                  <c:v>831.13970489862857</c:v>
                </c:pt>
                <c:pt idx="6">
                  <c:v>838.79517210169695</c:v>
                </c:pt>
                <c:pt idx="7">
                  <c:v>831.49883834954005</c:v>
                </c:pt>
                <c:pt idx="8">
                  <c:v>848.49825914902601</c:v>
                </c:pt>
                <c:pt idx="9">
                  <c:v>856.96608156923617</c:v>
                </c:pt>
                <c:pt idx="10">
                  <c:v>862.72403025012318</c:v>
                </c:pt>
              </c:numCache>
            </c:numRef>
          </c:val>
          <c:extLst>
            <c:ext xmlns:c16="http://schemas.microsoft.com/office/drawing/2014/chart" uri="{C3380CC4-5D6E-409C-BE32-E72D297353CC}">
              <c16:uniqueId val="{00000000-ABD0-5D4E-A72D-1843C8DF631B}"/>
            </c:ext>
          </c:extLst>
        </c:ser>
        <c:ser>
          <c:idx val="7"/>
          <c:order val="1"/>
          <c:tx>
            <c:strRef>
              <c:f>'Figure 3'!$A$10</c:f>
              <c:strCache>
                <c:ptCount val="1"/>
                <c:pt idx="0">
                  <c:v>Coal - flex</c:v>
                </c:pt>
              </c:strCache>
            </c:strRef>
          </c:tx>
          <c:spPr>
            <a:solidFill>
              <a:schemeClr val="bg1">
                <a:lumMod val="65000"/>
              </a:schemeClr>
            </a:solid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3'!$B$10:$L$10</c:f>
              <c:numCache>
                <c:formatCode>0</c:formatCode>
                <c:ptCount val="11"/>
                <c:pt idx="0">
                  <c:v>206.40849539815932</c:v>
                </c:pt>
                <c:pt idx="1">
                  <c:v>208.66776618714158</c:v>
                </c:pt>
                <c:pt idx="2">
                  <c:v>227.50893663137992</c:v>
                </c:pt>
                <c:pt idx="3">
                  <c:v>227.93403996824165</c:v>
                </c:pt>
                <c:pt idx="4">
                  <c:v>228.11942727311646</c:v>
                </c:pt>
                <c:pt idx="5">
                  <c:v>224.96965898779411</c:v>
                </c:pt>
                <c:pt idx="6">
                  <c:v>221.71369692225619</c:v>
                </c:pt>
                <c:pt idx="7">
                  <c:v>185.05907616506286</c:v>
                </c:pt>
                <c:pt idx="8">
                  <c:v>161.23409414188416</c:v>
                </c:pt>
                <c:pt idx="9">
                  <c:v>142.23718433341824</c:v>
                </c:pt>
                <c:pt idx="10">
                  <c:v>124.11779976327459</c:v>
                </c:pt>
              </c:numCache>
            </c:numRef>
          </c:val>
          <c:extLst>
            <c:ext xmlns:c16="http://schemas.microsoft.com/office/drawing/2014/chart" uri="{C3380CC4-5D6E-409C-BE32-E72D297353CC}">
              <c16:uniqueId val="{00000001-ABD0-5D4E-A72D-1843C8DF631B}"/>
            </c:ext>
          </c:extLst>
        </c:ser>
        <c:ser>
          <c:idx val="0"/>
          <c:order val="2"/>
          <c:tx>
            <c:strRef>
              <c:f>'Figure 3'!$A$2</c:f>
              <c:strCache>
                <c:ptCount val="1"/>
                <c:pt idx="0">
                  <c:v>Hydropower</c:v>
                </c:pt>
              </c:strCache>
            </c:strRef>
          </c:tx>
          <c:spPr>
            <a:pattFill prst="pct5">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3'!$B$2:$L$2</c:f>
              <c:numCache>
                <c:formatCode>0</c:formatCode>
                <c:ptCount val="11"/>
                <c:pt idx="0">
                  <c:v>333.40423816666669</c:v>
                </c:pt>
                <c:pt idx="1">
                  <c:v>341.09454233333332</c:v>
                </c:pt>
                <c:pt idx="2">
                  <c:v>348.78484650000007</c:v>
                </c:pt>
                <c:pt idx="3">
                  <c:v>356.47515066666665</c:v>
                </c:pt>
                <c:pt idx="4">
                  <c:v>364.1654548333334</c:v>
                </c:pt>
                <c:pt idx="5">
                  <c:v>371.85575900000003</c:v>
                </c:pt>
                <c:pt idx="6">
                  <c:v>387.49657239999999</c:v>
                </c:pt>
                <c:pt idx="7">
                  <c:v>403.1373858</c:v>
                </c:pt>
                <c:pt idx="8">
                  <c:v>418.77819920000002</c:v>
                </c:pt>
                <c:pt idx="9">
                  <c:v>434.41901260000003</c:v>
                </c:pt>
                <c:pt idx="10">
                  <c:v>450.05982600000004</c:v>
                </c:pt>
              </c:numCache>
            </c:numRef>
          </c:val>
          <c:extLst>
            <c:ext xmlns:c16="http://schemas.microsoft.com/office/drawing/2014/chart" uri="{C3380CC4-5D6E-409C-BE32-E72D297353CC}">
              <c16:uniqueId val="{00000002-ABD0-5D4E-A72D-1843C8DF631B}"/>
            </c:ext>
          </c:extLst>
        </c:ser>
        <c:ser>
          <c:idx val="1"/>
          <c:order val="3"/>
          <c:tx>
            <c:strRef>
              <c:f>'Figure 3'!$A$3</c:f>
              <c:strCache>
                <c:ptCount val="1"/>
                <c:pt idx="0">
                  <c:v>Pumped storage </c:v>
                </c:pt>
              </c:strCache>
            </c:strRef>
          </c:tx>
          <c:spPr>
            <a:pattFill prst="pct50">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3'!$B$3:$L$3</c:f>
              <c:numCache>
                <c:formatCode>0</c:formatCode>
                <c:ptCount val="11"/>
                <c:pt idx="0">
                  <c:v>35.577083333333341</c:v>
                </c:pt>
                <c:pt idx="1">
                  <c:v>40.861666666666672</c:v>
                </c:pt>
                <c:pt idx="2">
                  <c:v>46.146250000000002</c:v>
                </c:pt>
                <c:pt idx="3">
                  <c:v>51.430833333333339</c:v>
                </c:pt>
                <c:pt idx="4">
                  <c:v>56.715416666666677</c:v>
                </c:pt>
                <c:pt idx="5">
                  <c:v>62</c:v>
                </c:pt>
                <c:pt idx="6">
                  <c:v>73.600000000000009</c:v>
                </c:pt>
                <c:pt idx="7">
                  <c:v>85.2</c:v>
                </c:pt>
                <c:pt idx="8">
                  <c:v>96.8</c:v>
                </c:pt>
                <c:pt idx="9">
                  <c:v>108.4</c:v>
                </c:pt>
                <c:pt idx="10">
                  <c:v>120</c:v>
                </c:pt>
              </c:numCache>
            </c:numRef>
          </c:val>
          <c:extLst>
            <c:ext xmlns:c16="http://schemas.microsoft.com/office/drawing/2014/chart" uri="{C3380CC4-5D6E-409C-BE32-E72D297353CC}">
              <c16:uniqueId val="{00000003-ABD0-5D4E-A72D-1843C8DF631B}"/>
            </c:ext>
          </c:extLst>
        </c:ser>
        <c:ser>
          <c:idx val="2"/>
          <c:order val="4"/>
          <c:tx>
            <c:strRef>
              <c:f>'Figure 3'!$A$4</c:f>
              <c:strCache>
                <c:ptCount val="1"/>
                <c:pt idx="0">
                  <c:v>Natural gas</c:v>
                </c:pt>
              </c:strCache>
            </c:strRef>
          </c:tx>
          <c:spPr>
            <a:pattFill prst="dashHorz">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3'!$B$4:$L$4</c:f>
              <c:numCache>
                <c:formatCode>0</c:formatCode>
                <c:ptCount val="11"/>
                <c:pt idx="0">
                  <c:v>96.556799999999981</c:v>
                </c:pt>
                <c:pt idx="1">
                  <c:v>105.44543999999998</c:v>
                </c:pt>
                <c:pt idx="2">
                  <c:v>114.33407999999999</c:v>
                </c:pt>
                <c:pt idx="3">
                  <c:v>123.22271999999998</c:v>
                </c:pt>
                <c:pt idx="4">
                  <c:v>132.11135999999999</c:v>
                </c:pt>
                <c:pt idx="5">
                  <c:v>141</c:v>
                </c:pt>
                <c:pt idx="6">
                  <c:v>154.79999999999998</c:v>
                </c:pt>
                <c:pt idx="7">
                  <c:v>168.6</c:v>
                </c:pt>
                <c:pt idx="8">
                  <c:v>182.4</c:v>
                </c:pt>
                <c:pt idx="9">
                  <c:v>196.2</c:v>
                </c:pt>
                <c:pt idx="10">
                  <c:v>210</c:v>
                </c:pt>
              </c:numCache>
            </c:numRef>
          </c:val>
          <c:extLst>
            <c:ext xmlns:c16="http://schemas.microsoft.com/office/drawing/2014/chart" uri="{C3380CC4-5D6E-409C-BE32-E72D297353CC}">
              <c16:uniqueId val="{00000004-ABD0-5D4E-A72D-1843C8DF631B}"/>
            </c:ext>
          </c:extLst>
        </c:ser>
        <c:ser>
          <c:idx val="3"/>
          <c:order val="5"/>
          <c:tx>
            <c:strRef>
              <c:f>'Figure 3'!$A$5</c:f>
              <c:strCache>
                <c:ptCount val="1"/>
                <c:pt idx="0">
                  <c:v>Nuclear</c:v>
                </c:pt>
              </c:strCache>
            </c:strRef>
          </c:tx>
          <c:spPr>
            <a:pattFill prst="dashVert">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3'!$B$5:$L$5</c:f>
              <c:numCache>
                <c:formatCode>0</c:formatCode>
                <c:ptCount val="11"/>
                <c:pt idx="0">
                  <c:v>49.86</c:v>
                </c:pt>
                <c:pt idx="1">
                  <c:v>66.488</c:v>
                </c:pt>
                <c:pt idx="2">
                  <c:v>83.116</c:v>
                </c:pt>
                <c:pt idx="3">
                  <c:v>99.744</c:v>
                </c:pt>
                <c:pt idx="4">
                  <c:v>116.37199999999999</c:v>
                </c:pt>
                <c:pt idx="5">
                  <c:v>133</c:v>
                </c:pt>
                <c:pt idx="6">
                  <c:v>140.39999999999998</c:v>
                </c:pt>
                <c:pt idx="7">
                  <c:v>147.80000000000001</c:v>
                </c:pt>
                <c:pt idx="8">
                  <c:v>155.19999999999999</c:v>
                </c:pt>
                <c:pt idx="9">
                  <c:v>162.60000000000002</c:v>
                </c:pt>
                <c:pt idx="10">
                  <c:v>170</c:v>
                </c:pt>
              </c:numCache>
            </c:numRef>
          </c:val>
          <c:extLst>
            <c:ext xmlns:c16="http://schemas.microsoft.com/office/drawing/2014/chart" uri="{C3380CC4-5D6E-409C-BE32-E72D297353CC}">
              <c16:uniqueId val="{00000005-ABD0-5D4E-A72D-1843C8DF631B}"/>
            </c:ext>
          </c:extLst>
        </c:ser>
        <c:ser>
          <c:idx val="4"/>
          <c:order val="6"/>
          <c:tx>
            <c:strRef>
              <c:f>'Figure 3'!$A$6</c:f>
              <c:strCache>
                <c:ptCount val="1"/>
                <c:pt idx="0">
                  <c:v>Wind</c:v>
                </c:pt>
              </c:strCache>
            </c:strRef>
          </c:tx>
          <c:spPr>
            <a:pattFill prst="dashUpDiag">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3'!$B$6:$L$6</c:f>
              <c:numCache>
                <c:formatCode>0</c:formatCode>
                <c:ptCount val="11"/>
                <c:pt idx="0">
                  <c:v>245.6968</c:v>
                </c:pt>
                <c:pt idx="1">
                  <c:v>295.05778799999996</c:v>
                </c:pt>
                <c:pt idx="2">
                  <c:v>353.56819989999997</c:v>
                </c:pt>
                <c:pt idx="3">
                  <c:v>408.37285107499997</c:v>
                </c:pt>
                <c:pt idx="4">
                  <c:v>467.33039238249995</c:v>
                </c:pt>
                <c:pt idx="5">
                  <c:v>519.7733094365999</c:v>
                </c:pt>
                <c:pt idx="6">
                  <c:v>567.20102665470301</c:v>
                </c:pt>
                <c:pt idx="7">
                  <c:v>607.68974339153863</c:v>
                </c:pt>
                <c:pt idx="8">
                  <c:v>637.48367713641255</c:v>
                </c:pt>
                <c:pt idx="9">
                  <c:v>659.14686517361395</c:v>
                </c:pt>
                <c:pt idx="10">
                  <c:v>671.06955704387872</c:v>
                </c:pt>
              </c:numCache>
            </c:numRef>
          </c:val>
          <c:extLst>
            <c:ext xmlns:c16="http://schemas.microsoft.com/office/drawing/2014/chart" uri="{C3380CC4-5D6E-409C-BE32-E72D297353CC}">
              <c16:uniqueId val="{00000006-ABD0-5D4E-A72D-1843C8DF631B}"/>
            </c:ext>
          </c:extLst>
        </c:ser>
        <c:ser>
          <c:idx val="5"/>
          <c:order val="7"/>
          <c:tx>
            <c:strRef>
              <c:f>'Figure 3'!$A$7</c:f>
              <c:strCache>
                <c:ptCount val="1"/>
                <c:pt idx="0">
                  <c:v>Solar</c:v>
                </c:pt>
              </c:strCache>
            </c:strRef>
          </c:tx>
          <c:spPr>
            <a:pattFill prst="dotGrid">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3'!$B$7:$L$7</c:f>
              <c:numCache>
                <c:formatCode>0</c:formatCode>
                <c:ptCount val="11"/>
                <c:pt idx="0">
                  <c:v>245.71350000000001</c:v>
                </c:pt>
                <c:pt idx="1">
                  <c:v>295.99302499999999</c:v>
                </c:pt>
                <c:pt idx="2">
                  <c:v>352.26588999999996</c:v>
                </c:pt>
                <c:pt idx="3">
                  <c:v>410.76199729999996</c:v>
                </c:pt>
                <c:pt idx="4">
                  <c:v>469.06798794400004</c:v>
                </c:pt>
                <c:pt idx="5">
                  <c:v>522.52355918951991</c:v>
                </c:pt>
                <c:pt idx="6">
                  <c:v>582.00845424375598</c:v>
                </c:pt>
                <c:pt idx="7">
                  <c:v>631.11251250047883</c:v>
                </c:pt>
                <c:pt idx="8">
                  <c:v>674.64506320761939</c:v>
                </c:pt>
                <c:pt idx="9">
                  <c:v>708.37731636800038</c:v>
                </c:pt>
                <c:pt idx="10">
                  <c:v>726.31383216563529</c:v>
                </c:pt>
              </c:numCache>
            </c:numRef>
          </c:val>
          <c:extLst>
            <c:ext xmlns:c16="http://schemas.microsoft.com/office/drawing/2014/chart" uri="{C3380CC4-5D6E-409C-BE32-E72D297353CC}">
              <c16:uniqueId val="{00000007-ABD0-5D4E-A72D-1843C8DF631B}"/>
            </c:ext>
          </c:extLst>
        </c:ser>
        <c:ser>
          <c:idx val="9"/>
          <c:order val="8"/>
          <c:tx>
            <c:strRef>
              <c:f>'Figure 3'!$A$8</c:f>
              <c:strCache>
                <c:ptCount val="1"/>
                <c:pt idx="0">
                  <c:v>Storage</c:v>
                </c:pt>
              </c:strCache>
            </c:strRef>
          </c:tx>
          <c:spPr>
            <a:solidFill>
              <a:sysClr val="window" lastClr="FFFFFF">
                <a:lumMod val="95000"/>
              </a:sysClr>
            </a:solid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3'!$B$8:$L$8</c:f>
              <c:numCache>
                <c:formatCode>0.00</c:formatCode>
                <c:ptCount val="11"/>
                <c:pt idx="0">
                  <c:v>4.0538700000000004E-2</c:v>
                </c:pt>
                <c:pt idx="1">
                  <c:v>5.4789659899999996E-2</c:v>
                </c:pt>
                <c:pt idx="2">
                  <c:v>5.7826394361300007E-2</c:v>
                </c:pt>
                <c:pt idx="3">
                  <c:v>8.8068745414803015E-2</c:v>
                </c:pt>
                <c:pt idx="4">
                  <c:v>9.196436835209873E-2</c:v>
                </c:pt>
                <c:pt idx="5">
                  <c:v>9.5214246367365613E-2</c:v>
                </c:pt>
                <c:pt idx="6">
                  <c:v>9.8464628918677674E-2</c:v>
                </c:pt>
                <c:pt idx="7">
                  <c:v>0.13933260473375639</c:v>
                </c:pt>
                <c:pt idx="8">
                  <c:v>0.14290978194417042</c:v>
                </c:pt>
                <c:pt idx="9">
                  <c:v>0.14592347855717114</c:v>
                </c:pt>
                <c:pt idx="10">
                  <c:v>0.14875127311491834</c:v>
                </c:pt>
              </c:numCache>
            </c:numRef>
          </c:val>
          <c:extLst>
            <c:ext xmlns:c16="http://schemas.microsoft.com/office/drawing/2014/chart" uri="{C3380CC4-5D6E-409C-BE32-E72D297353CC}">
              <c16:uniqueId val="{00000008-ABD0-5D4E-A72D-1843C8DF631B}"/>
            </c:ext>
          </c:extLst>
        </c:ser>
        <c:ser>
          <c:idx val="6"/>
          <c:order val="9"/>
          <c:tx>
            <c:strRef>
              <c:f>'Figure 3'!$A$9</c:f>
              <c:strCache>
                <c:ptCount val="1"/>
                <c:pt idx="0">
                  <c:v>Biomass and other</c:v>
                </c:pt>
              </c:strCache>
            </c:strRef>
          </c:tx>
          <c:spPr>
            <a:pattFill prst="openDmnd">
              <a:fgClr>
                <a:schemeClr val="tx1"/>
              </a:fgClr>
              <a:bgClr>
                <a:schemeClr val="bg1"/>
              </a:bgClr>
            </a:pattFill>
            <a:ln>
              <a:solidFill>
                <a:schemeClr val="tx1"/>
              </a:solidFill>
            </a:ln>
            <a:effectLst/>
          </c:spPr>
          <c:cat>
            <c:numRef>
              <c:f>'Figure 3'!$B$1:$L$1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3'!$B$9:$L$9</c:f>
              <c:numCache>
                <c:formatCode>0</c:formatCode>
                <c:ptCount val="11"/>
                <c:pt idx="0">
                  <c:v>64.750000000000014</c:v>
                </c:pt>
                <c:pt idx="1">
                  <c:v>68.800000000000011</c:v>
                </c:pt>
                <c:pt idx="2">
                  <c:v>72.850000000000009</c:v>
                </c:pt>
                <c:pt idx="3">
                  <c:v>76.900000000000006</c:v>
                </c:pt>
                <c:pt idx="4">
                  <c:v>80.95</c:v>
                </c:pt>
                <c:pt idx="5">
                  <c:v>85.000000000000014</c:v>
                </c:pt>
                <c:pt idx="6">
                  <c:v>88.000000000000014</c:v>
                </c:pt>
                <c:pt idx="7">
                  <c:v>91.000000000000028</c:v>
                </c:pt>
                <c:pt idx="8">
                  <c:v>94.000000000000043</c:v>
                </c:pt>
                <c:pt idx="9">
                  <c:v>97.000000000000043</c:v>
                </c:pt>
                <c:pt idx="10">
                  <c:v>100</c:v>
                </c:pt>
              </c:numCache>
            </c:numRef>
          </c:val>
          <c:extLst>
            <c:ext xmlns:c16="http://schemas.microsoft.com/office/drawing/2014/chart" uri="{C3380CC4-5D6E-409C-BE32-E72D297353CC}">
              <c16:uniqueId val="{00000009-ABD0-5D4E-A72D-1843C8DF631B}"/>
            </c:ext>
          </c:extLst>
        </c:ser>
        <c:dLbls>
          <c:showLegendKey val="0"/>
          <c:showVal val="0"/>
          <c:showCatName val="0"/>
          <c:showSerName val="0"/>
          <c:showPercent val="0"/>
          <c:showBubbleSize val="0"/>
        </c:dLbls>
        <c:axId val="710825744"/>
        <c:axId val="710679888"/>
      </c:areaChart>
      <c:catAx>
        <c:axId val="7108257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10679888"/>
        <c:crosses val="autoZero"/>
        <c:auto val="1"/>
        <c:lblAlgn val="ctr"/>
        <c:lblOffset val="100"/>
        <c:noMultiLvlLbl val="0"/>
      </c:catAx>
      <c:valAx>
        <c:axId val="710679888"/>
        <c:scaling>
          <c:orientation val="minMax"/>
          <c:max val="3500"/>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ltLang="zh-CN"/>
                  <a:t>GW</a:t>
                </a:r>
                <a:endParaRPr lang="zh-CN" altLang="en-US"/>
              </a:p>
            </c:rich>
          </c:tx>
          <c:layout>
            <c:manualLayout>
              <c:xMode val="edge"/>
              <c:yMode val="edge"/>
              <c:x val="1.2502290346137647E-2"/>
              <c:y val="0.4325652931196813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10825744"/>
        <c:crosses val="autoZero"/>
        <c:crossBetween val="midCat"/>
      </c:valAx>
      <c:spPr>
        <a:noFill/>
        <a:ln>
          <a:solidFill>
            <a:schemeClr val="tx1"/>
          </a:solidFill>
        </a:ln>
        <a:effectLst/>
      </c:spPr>
    </c:plotArea>
    <c:legend>
      <c:legendPos val="b"/>
      <c:layout>
        <c:manualLayout>
          <c:xMode val="edge"/>
          <c:yMode val="edge"/>
          <c:x val="4.9253467835535927E-2"/>
          <c:y val="0.85132273370423384"/>
          <c:w val="0.93245950924549781"/>
          <c:h val="0.1486772662957661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92789134000269"/>
          <c:y val="5.1546391752577317E-2"/>
          <c:w val="0.84284089376113824"/>
          <c:h val="0.7610045816061406"/>
        </c:manualLayout>
      </c:layout>
      <c:areaChart>
        <c:grouping val="stacked"/>
        <c:varyColors val="0"/>
        <c:ser>
          <c:idx val="8"/>
          <c:order val="0"/>
          <c:tx>
            <c:strRef>
              <c:f>'Figure 4'!$A$9</c:f>
              <c:strCache>
                <c:ptCount val="1"/>
                <c:pt idx="0">
                  <c:v>Coal </c:v>
                </c:pt>
              </c:strCache>
            </c:strRef>
          </c:tx>
          <c:spPr>
            <a:solidFill>
              <a:schemeClr val="bg1">
                <a:lumMod val="50000"/>
              </a:schemeClr>
            </a:solid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4'!$B$9:$L$9</c:f>
              <c:numCache>
                <c:formatCode>0</c:formatCode>
                <c:ptCount val="11"/>
                <c:pt idx="0">
                  <c:v>4344.3944847499997</c:v>
                </c:pt>
                <c:pt idx="1">
                  <c:v>4470.1076160800003</c:v>
                </c:pt>
                <c:pt idx="2">
                  <c:v>4478.6017586990802</c:v>
                </c:pt>
                <c:pt idx="3">
                  <c:v>4448.6414070357596</c:v>
                </c:pt>
                <c:pt idx="4">
                  <c:v>4404.6912008300242</c:v>
                </c:pt>
                <c:pt idx="5">
                  <c:v>4341.563367104678</c:v>
                </c:pt>
                <c:pt idx="6">
                  <c:v>4302.2202977461748</c:v>
                </c:pt>
                <c:pt idx="7">
                  <c:v>4226.132778647273</c:v>
                </c:pt>
                <c:pt idx="8">
                  <c:v>4181.3365342906482</c:v>
                </c:pt>
                <c:pt idx="9">
                  <c:v>4121.0875351050245</c:v>
                </c:pt>
                <c:pt idx="10">
                  <c:v>4083.7484311280914</c:v>
                </c:pt>
              </c:numCache>
            </c:numRef>
          </c:val>
          <c:extLst>
            <c:ext xmlns:c16="http://schemas.microsoft.com/office/drawing/2014/chart" uri="{C3380CC4-5D6E-409C-BE32-E72D297353CC}">
              <c16:uniqueId val="{00000000-E2BB-9C42-9A11-F9CC6A92A2C8}"/>
            </c:ext>
          </c:extLst>
        </c:ser>
        <c:ser>
          <c:idx val="7"/>
          <c:order val="1"/>
          <c:tx>
            <c:strRef>
              <c:f>'Figure 4'!$A$10</c:f>
              <c:strCache>
                <c:ptCount val="1"/>
                <c:pt idx="0">
                  <c:v>Storage</c:v>
                </c:pt>
              </c:strCache>
            </c:strRef>
          </c:tx>
          <c:spPr>
            <a:solidFill>
              <a:sysClr val="window" lastClr="FFFFFF">
                <a:lumMod val="95000"/>
              </a:sysClr>
            </a:solid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4'!$B$10:$L$10</c:f>
              <c:numCache>
                <c:formatCode>0</c:formatCode>
                <c:ptCount val="11"/>
                <c:pt idx="0">
                  <c:v>20.269350000000003</c:v>
                </c:pt>
                <c:pt idx="1">
                  <c:v>27.394829949999998</c:v>
                </c:pt>
                <c:pt idx="2">
                  <c:v>28.913197180650002</c:v>
                </c:pt>
                <c:pt idx="3">
                  <c:v>44.034372707401509</c:v>
                </c:pt>
                <c:pt idx="4">
                  <c:v>45.982184176049365</c:v>
                </c:pt>
                <c:pt idx="5">
                  <c:v>47.607123183682809</c:v>
                </c:pt>
                <c:pt idx="6">
                  <c:v>49.232314459338838</c:v>
                </c:pt>
                <c:pt idx="7">
                  <c:v>69.666302366878199</c:v>
                </c:pt>
                <c:pt idx="8">
                  <c:v>71.454890972085209</c:v>
                </c:pt>
                <c:pt idx="9">
                  <c:v>72.961739278585569</c:v>
                </c:pt>
                <c:pt idx="10">
                  <c:v>74.375636557459174</c:v>
                </c:pt>
              </c:numCache>
            </c:numRef>
          </c:val>
          <c:extLst>
            <c:ext xmlns:c16="http://schemas.microsoft.com/office/drawing/2014/chart" uri="{C3380CC4-5D6E-409C-BE32-E72D297353CC}">
              <c16:uniqueId val="{00000001-E2BB-9C42-9A11-F9CC6A92A2C8}"/>
            </c:ext>
          </c:extLst>
        </c:ser>
        <c:ser>
          <c:idx val="0"/>
          <c:order val="2"/>
          <c:tx>
            <c:strRef>
              <c:f>'Figure 4'!$A$2</c:f>
              <c:strCache>
                <c:ptCount val="1"/>
                <c:pt idx="0">
                  <c:v>Hydropower</c:v>
                </c:pt>
              </c:strCache>
            </c:strRef>
          </c:tx>
          <c:spPr>
            <a:pattFill prst="pct5">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4'!$B$2:$L$2</c:f>
              <c:numCache>
                <c:formatCode>0</c:formatCode>
                <c:ptCount val="11"/>
                <c:pt idx="0">
                  <c:v>1166.9148335833333</c:v>
                </c:pt>
                <c:pt idx="1">
                  <c:v>1193.8308981666667</c:v>
                </c:pt>
                <c:pt idx="2">
                  <c:v>1220.7469627500002</c:v>
                </c:pt>
                <c:pt idx="3">
                  <c:v>1247.6630273333335</c:v>
                </c:pt>
                <c:pt idx="4">
                  <c:v>1274.5790919166668</c:v>
                </c:pt>
                <c:pt idx="5">
                  <c:v>1301.4951565000001</c:v>
                </c:pt>
                <c:pt idx="6">
                  <c:v>1356.2380034</c:v>
                </c:pt>
                <c:pt idx="7">
                  <c:v>1410.9808503000002</c:v>
                </c:pt>
                <c:pt idx="8">
                  <c:v>1465.7236972000001</c:v>
                </c:pt>
                <c:pt idx="9">
                  <c:v>1520.4665441</c:v>
                </c:pt>
                <c:pt idx="10">
                  <c:v>1575.2093910000001</c:v>
                </c:pt>
              </c:numCache>
            </c:numRef>
          </c:val>
          <c:extLst>
            <c:ext xmlns:c16="http://schemas.microsoft.com/office/drawing/2014/chart" uri="{C3380CC4-5D6E-409C-BE32-E72D297353CC}">
              <c16:uniqueId val="{00000002-E2BB-9C42-9A11-F9CC6A92A2C8}"/>
            </c:ext>
          </c:extLst>
        </c:ser>
        <c:ser>
          <c:idx val="1"/>
          <c:order val="3"/>
          <c:tx>
            <c:strRef>
              <c:f>'Figure 4'!$A$3</c:f>
              <c:strCache>
                <c:ptCount val="1"/>
                <c:pt idx="0">
                  <c:v>Pumped storage </c:v>
                </c:pt>
              </c:strCache>
            </c:strRef>
          </c:tx>
          <c:spPr>
            <a:pattFill prst="pct50">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4'!$B$3:$L$3</c:f>
              <c:numCache>
                <c:formatCode>0</c:formatCode>
                <c:ptCount val="11"/>
                <c:pt idx="0">
                  <c:v>28.461666666666673</c:v>
                </c:pt>
                <c:pt idx="1">
                  <c:v>32.689333333333337</c:v>
                </c:pt>
                <c:pt idx="2">
                  <c:v>36.917000000000002</c:v>
                </c:pt>
                <c:pt idx="3">
                  <c:v>41.144666666666673</c:v>
                </c:pt>
                <c:pt idx="4">
                  <c:v>45.372333333333344</c:v>
                </c:pt>
                <c:pt idx="5">
                  <c:v>49.6</c:v>
                </c:pt>
                <c:pt idx="6">
                  <c:v>58.88000000000001</c:v>
                </c:pt>
                <c:pt idx="7">
                  <c:v>68.16</c:v>
                </c:pt>
                <c:pt idx="8">
                  <c:v>77.44</c:v>
                </c:pt>
                <c:pt idx="9">
                  <c:v>86.72</c:v>
                </c:pt>
                <c:pt idx="10">
                  <c:v>96</c:v>
                </c:pt>
              </c:numCache>
            </c:numRef>
          </c:val>
          <c:extLst>
            <c:ext xmlns:c16="http://schemas.microsoft.com/office/drawing/2014/chart" uri="{C3380CC4-5D6E-409C-BE32-E72D297353CC}">
              <c16:uniqueId val="{00000003-E2BB-9C42-9A11-F9CC6A92A2C8}"/>
            </c:ext>
          </c:extLst>
        </c:ser>
        <c:ser>
          <c:idx val="2"/>
          <c:order val="4"/>
          <c:tx>
            <c:strRef>
              <c:f>'Figure 4'!$A$4</c:f>
              <c:strCache>
                <c:ptCount val="1"/>
                <c:pt idx="0">
                  <c:v>Natural gas</c:v>
                </c:pt>
              </c:strCache>
            </c:strRef>
          </c:tx>
          <c:spPr>
            <a:pattFill prst="dashHorz">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4'!$B$4:$L$4</c:f>
              <c:numCache>
                <c:formatCode>0</c:formatCode>
                <c:ptCount val="11"/>
                <c:pt idx="0">
                  <c:v>337.94879999999995</c:v>
                </c:pt>
                <c:pt idx="1">
                  <c:v>369.05903999999992</c:v>
                </c:pt>
                <c:pt idx="2">
                  <c:v>400.16927999999996</c:v>
                </c:pt>
                <c:pt idx="3">
                  <c:v>431.27951999999993</c:v>
                </c:pt>
                <c:pt idx="4">
                  <c:v>462.38975999999997</c:v>
                </c:pt>
                <c:pt idx="5">
                  <c:v>493.5</c:v>
                </c:pt>
                <c:pt idx="6">
                  <c:v>541.79999999999984</c:v>
                </c:pt>
                <c:pt idx="7">
                  <c:v>590.1</c:v>
                </c:pt>
                <c:pt idx="8">
                  <c:v>638.4</c:v>
                </c:pt>
                <c:pt idx="9">
                  <c:v>686.7</c:v>
                </c:pt>
                <c:pt idx="10">
                  <c:v>735</c:v>
                </c:pt>
              </c:numCache>
            </c:numRef>
          </c:val>
          <c:extLst>
            <c:ext xmlns:c16="http://schemas.microsoft.com/office/drawing/2014/chart" uri="{C3380CC4-5D6E-409C-BE32-E72D297353CC}">
              <c16:uniqueId val="{00000004-E2BB-9C42-9A11-F9CC6A92A2C8}"/>
            </c:ext>
          </c:extLst>
        </c:ser>
        <c:ser>
          <c:idx val="3"/>
          <c:order val="5"/>
          <c:tx>
            <c:strRef>
              <c:f>'Figure 4'!$A$5</c:f>
              <c:strCache>
                <c:ptCount val="1"/>
                <c:pt idx="0">
                  <c:v>Nuclear</c:v>
                </c:pt>
              </c:strCache>
            </c:strRef>
          </c:tx>
          <c:spPr>
            <a:pattFill prst="dashVert">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4'!$B$5:$L$5</c:f>
              <c:numCache>
                <c:formatCode>0</c:formatCode>
                <c:ptCount val="11"/>
                <c:pt idx="0">
                  <c:v>349.02</c:v>
                </c:pt>
                <c:pt idx="1">
                  <c:v>465.416</c:v>
                </c:pt>
                <c:pt idx="2">
                  <c:v>581.81200000000001</c:v>
                </c:pt>
                <c:pt idx="3">
                  <c:v>698.20799999999997</c:v>
                </c:pt>
                <c:pt idx="4">
                  <c:v>814.60399999999993</c:v>
                </c:pt>
                <c:pt idx="5">
                  <c:v>931</c:v>
                </c:pt>
                <c:pt idx="6">
                  <c:v>982.79999999999984</c:v>
                </c:pt>
                <c:pt idx="7">
                  <c:v>1034.6000000000001</c:v>
                </c:pt>
                <c:pt idx="8">
                  <c:v>1086.4000000000001</c:v>
                </c:pt>
                <c:pt idx="9">
                  <c:v>1138.2000000000003</c:v>
                </c:pt>
                <c:pt idx="10">
                  <c:v>1190</c:v>
                </c:pt>
              </c:numCache>
            </c:numRef>
          </c:val>
          <c:extLst>
            <c:ext xmlns:c16="http://schemas.microsoft.com/office/drawing/2014/chart" uri="{C3380CC4-5D6E-409C-BE32-E72D297353CC}">
              <c16:uniqueId val="{00000005-E2BB-9C42-9A11-F9CC6A92A2C8}"/>
            </c:ext>
          </c:extLst>
        </c:ser>
        <c:ser>
          <c:idx val="4"/>
          <c:order val="6"/>
          <c:tx>
            <c:strRef>
              <c:f>'Figure 4'!$A$6</c:f>
              <c:strCache>
                <c:ptCount val="1"/>
                <c:pt idx="0">
                  <c:v>Wind</c:v>
                </c:pt>
              </c:strCache>
            </c:strRef>
          </c:tx>
          <c:spPr>
            <a:pattFill prst="dashUpDiag">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4'!$B$6:$L$6</c:f>
              <c:numCache>
                <c:formatCode>0</c:formatCode>
                <c:ptCount val="11"/>
                <c:pt idx="0">
                  <c:v>491.39359999999999</c:v>
                </c:pt>
                <c:pt idx="1">
                  <c:v>590.11557599999992</c:v>
                </c:pt>
                <c:pt idx="2">
                  <c:v>707.13639979999994</c:v>
                </c:pt>
                <c:pt idx="3">
                  <c:v>816.74570214999994</c:v>
                </c:pt>
                <c:pt idx="4">
                  <c:v>934.6607847649999</c:v>
                </c:pt>
                <c:pt idx="5">
                  <c:v>1039.5466188731998</c:v>
                </c:pt>
                <c:pt idx="6">
                  <c:v>1134.402053309406</c:v>
                </c:pt>
                <c:pt idx="7">
                  <c:v>1215.3794867830773</c:v>
                </c:pt>
                <c:pt idx="8">
                  <c:v>1274.9673542728251</c:v>
                </c:pt>
                <c:pt idx="9">
                  <c:v>1318.2937303472279</c:v>
                </c:pt>
                <c:pt idx="10">
                  <c:v>1342.1391140877574</c:v>
                </c:pt>
              </c:numCache>
            </c:numRef>
          </c:val>
          <c:extLst>
            <c:ext xmlns:c16="http://schemas.microsoft.com/office/drawing/2014/chart" uri="{C3380CC4-5D6E-409C-BE32-E72D297353CC}">
              <c16:uniqueId val="{00000006-E2BB-9C42-9A11-F9CC6A92A2C8}"/>
            </c:ext>
          </c:extLst>
        </c:ser>
        <c:ser>
          <c:idx val="5"/>
          <c:order val="7"/>
          <c:tx>
            <c:strRef>
              <c:f>'Figure 4'!$A$7</c:f>
              <c:strCache>
                <c:ptCount val="1"/>
                <c:pt idx="0">
                  <c:v>Solar</c:v>
                </c:pt>
              </c:strCache>
            </c:strRef>
          </c:tx>
          <c:spPr>
            <a:pattFill prst="dotGrid">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4'!$B$7:$L$7</c:f>
              <c:numCache>
                <c:formatCode>0</c:formatCode>
                <c:ptCount val="11"/>
                <c:pt idx="0">
                  <c:v>294.8562</c:v>
                </c:pt>
                <c:pt idx="1">
                  <c:v>355.19163000000003</c:v>
                </c:pt>
                <c:pt idx="2">
                  <c:v>422.71906799999999</c:v>
                </c:pt>
                <c:pt idx="3">
                  <c:v>492.91439675999999</c:v>
                </c:pt>
                <c:pt idx="4">
                  <c:v>562.88158553280005</c:v>
                </c:pt>
                <c:pt idx="5">
                  <c:v>627.0282710274239</c:v>
                </c:pt>
                <c:pt idx="6">
                  <c:v>698.41014509250715</c:v>
                </c:pt>
                <c:pt idx="7">
                  <c:v>757.33501500057469</c:v>
                </c:pt>
                <c:pt idx="8">
                  <c:v>809.57407584914336</c:v>
                </c:pt>
                <c:pt idx="9">
                  <c:v>850.05277964160041</c:v>
                </c:pt>
                <c:pt idx="10">
                  <c:v>871.5765985987623</c:v>
                </c:pt>
              </c:numCache>
            </c:numRef>
          </c:val>
          <c:extLst>
            <c:ext xmlns:c16="http://schemas.microsoft.com/office/drawing/2014/chart" uri="{C3380CC4-5D6E-409C-BE32-E72D297353CC}">
              <c16:uniqueId val="{00000007-E2BB-9C42-9A11-F9CC6A92A2C8}"/>
            </c:ext>
          </c:extLst>
        </c:ser>
        <c:ser>
          <c:idx val="6"/>
          <c:order val="8"/>
          <c:tx>
            <c:strRef>
              <c:f>'Figure 4'!$A$8</c:f>
              <c:strCache>
                <c:ptCount val="1"/>
                <c:pt idx="0">
                  <c:v>Biomass and other</c:v>
                </c:pt>
              </c:strCache>
            </c:strRef>
          </c:tx>
          <c:spPr>
            <a:pattFill prst="openDmnd">
              <a:fgClr>
                <a:schemeClr val="tx1"/>
              </a:fgClr>
              <a:bgClr>
                <a:schemeClr val="bg1"/>
              </a:bgClr>
            </a:pattFill>
            <a:ln>
              <a:solidFill>
                <a:schemeClr val="tx1"/>
              </a:solidFill>
            </a:ln>
            <a:effectLst/>
          </c:spPr>
          <c:cat>
            <c:numRef>
              <c:f>'Figure 4'!$B$1:$L$1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4'!$B$8:$L$8</c:f>
              <c:numCache>
                <c:formatCode>0</c:formatCode>
                <c:ptCount val="11"/>
                <c:pt idx="0">
                  <c:v>369.07500000000005</c:v>
                </c:pt>
                <c:pt idx="1">
                  <c:v>392.16000000000008</c:v>
                </c:pt>
                <c:pt idx="2">
                  <c:v>415.24500000000006</c:v>
                </c:pt>
                <c:pt idx="3">
                  <c:v>438.33000000000004</c:v>
                </c:pt>
                <c:pt idx="4">
                  <c:v>461.41500000000002</c:v>
                </c:pt>
                <c:pt idx="5">
                  <c:v>484.50000000000006</c:v>
                </c:pt>
                <c:pt idx="6">
                  <c:v>501.60000000000008</c:v>
                </c:pt>
                <c:pt idx="7">
                  <c:v>518.70000000000016</c:v>
                </c:pt>
                <c:pt idx="8">
                  <c:v>535.80000000000018</c:v>
                </c:pt>
                <c:pt idx="9">
                  <c:v>552.9000000000002</c:v>
                </c:pt>
                <c:pt idx="10">
                  <c:v>570</c:v>
                </c:pt>
              </c:numCache>
            </c:numRef>
          </c:val>
          <c:extLst>
            <c:ext xmlns:c16="http://schemas.microsoft.com/office/drawing/2014/chart" uri="{C3380CC4-5D6E-409C-BE32-E72D297353CC}">
              <c16:uniqueId val="{00000008-E2BB-9C42-9A11-F9CC6A92A2C8}"/>
            </c:ext>
          </c:extLst>
        </c:ser>
        <c:dLbls>
          <c:showLegendKey val="0"/>
          <c:showVal val="0"/>
          <c:showCatName val="0"/>
          <c:showSerName val="0"/>
          <c:showPercent val="0"/>
          <c:showBubbleSize val="0"/>
        </c:dLbls>
        <c:axId val="710825744"/>
        <c:axId val="710679888"/>
      </c:areaChart>
      <c:catAx>
        <c:axId val="7108257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10679888"/>
        <c:crosses val="autoZero"/>
        <c:auto val="1"/>
        <c:lblAlgn val="ctr"/>
        <c:lblOffset val="100"/>
        <c:noMultiLvlLbl val="0"/>
      </c:catAx>
      <c:valAx>
        <c:axId val="710679888"/>
        <c:scaling>
          <c:orientation val="minMax"/>
          <c:max val="11000"/>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t>TWh</a:t>
                </a:r>
                <a:endParaRPr lang="zh-CN"/>
              </a:p>
            </c:rich>
          </c:tx>
          <c:layout>
            <c:manualLayout>
              <c:xMode val="edge"/>
              <c:yMode val="edge"/>
              <c:x val="1.2502290346137647E-2"/>
              <c:y val="0.4325652931196813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10825744"/>
        <c:crosses val="autoZero"/>
        <c:crossBetween val="midCat"/>
      </c:valAx>
      <c:spPr>
        <a:noFill/>
        <a:ln>
          <a:solidFill>
            <a:schemeClr val="tx1"/>
          </a:solidFill>
        </a:ln>
        <a:effectLst/>
      </c:spPr>
    </c:plotArea>
    <c:legend>
      <c:legendPos val="b"/>
      <c:layout>
        <c:manualLayout>
          <c:xMode val="edge"/>
          <c:yMode val="edge"/>
          <c:x val="4.9253467835535927E-2"/>
          <c:y val="0.89242646621313393"/>
          <c:w val="0.94477260922859574"/>
          <c:h val="9.381959182054384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86094955148349"/>
          <c:y val="5.1330927384076991E-2"/>
          <c:w val="0.86658357809543507"/>
          <c:h val="0.77441760417022165"/>
        </c:manualLayout>
      </c:layout>
      <c:barChart>
        <c:barDir val="col"/>
        <c:grouping val="clustered"/>
        <c:varyColors val="0"/>
        <c:ser>
          <c:idx val="0"/>
          <c:order val="0"/>
          <c:tx>
            <c:strRef>
              <c:f>'Figure 5'!$A$3</c:f>
              <c:strCache>
                <c:ptCount val="1"/>
                <c:pt idx="0">
                  <c:v>BAU Scenario</c:v>
                </c:pt>
              </c:strCache>
            </c:strRef>
          </c:tx>
          <c:spPr>
            <a:solidFill>
              <a:schemeClr val="tx1"/>
            </a:solidFill>
            <a:ln>
              <a:solidFill>
                <a:schemeClr val="tx1"/>
              </a:solidFill>
            </a:ln>
            <a:effectLst/>
          </c:spPr>
          <c:invertIfNegative val="0"/>
          <c:cat>
            <c:numRef>
              <c:f>'Figure 5'!$B$2:$L$2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5'!$B$3:$L$3</c:f>
              <c:numCache>
                <c:formatCode>0</c:formatCode>
                <c:ptCount val="11"/>
                <c:pt idx="0">
                  <c:v>1130.9527833333334</c:v>
                </c:pt>
                <c:pt idx="1">
                  <c:v>1159.9831166666668</c:v>
                </c:pt>
                <c:pt idx="2">
                  <c:v>1185.4164499999999</c:v>
                </c:pt>
                <c:pt idx="3">
                  <c:v>1212.6692833333334</c:v>
                </c:pt>
                <c:pt idx="4">
                  <c:v>1238.5093166666666</c:v>
                </c:pt>
                <c:pt idx="5">
                  <c:v>1263.30475</c:v>
                </c:pt>
                <c:pt idx="6">
                  <c:v>1252.3117500000001</c:v>
                </c:pt>
                <c:pt idx="7">
                  <c:v>1237.80125</c:v>
                </c:pt>
                <c:pt idx="8">
                  <c:v>1227.4657500000001</c:v>
                </c:pt>
                <c:pt idx="9">
                  <c:v>1216.4367500000001</c:v>
                </c:pt>
                <c:pt idx="10">
                  <c:v>1202.78925</c:v>
                </c:pt>
              </c:numCache>
            </c:numRef>
          </c:val>
          <c:extLst>
            <c:ext xmlns:c16="http://schemas.microsoft.com/office/drawing/2014/chart" uri="{C3380CC4-5D6E-409C-BE32-E72D297353CC}">
              <c16:uniqueId val="{00000000-AEDA-E24F-A239-1F04C617E0D1}"/>
            </c:ext>
          </c:extLst>
        </c:ser>
        <c:ser>
          <c:idx val="1"/>
          <c:order val="1"/>
          <c:tx>
            <c:strRef>
              <c:f>'Figure 5'!$A$4</c:f>
              <c:strCache>
                <c:ptCount val="1"/>
                <c:pt idx="0">
                  <c:v>LRP Scenario</c:v>
                </c:pt>
              </c:strCache>
            </c:strRef>
          </c:tx>
          <c:spPr>
            <a:pattFill prst="wdDnDiag">
              <a:fgClr>
                <a:sysClr val="windowText" lastClr="000000">
                  <a:lumMod val="65000"/>
                  <a:lumOff val="35000"/>
                </a:sysClr>
              </a:fgClr>
              <a:bgClr>
                <a:sysClr val="window" lastClr="FFFFFF"/>
              </a:bgClr>
            </a:pattFill>
            <a:ln>
              <a:solidFill>
                <a:schemeClr val="tx1"/>
              </a:solidFill>
            </a:ln>
            <a:effectLst/>
          </c:spPr>
          <c:invertIfNegative val="0"/>
          <c:cat>
            <c:numRef>
              <c:f>'Figure 5'!$B$2:$L$2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5'!$B$4:$L$4</c:f>
              <c:numCache>
                <c:formatCode>0</c:formatCode>
                <c:ptCount val="11"/>
                <c:pt idx="0">
                  <c:v>1114.6194500000001</c:v>
                </c:pt>
                <c:pt idx="1">
                  <c:v>1127.31645</c:v>
                </c:pt>
                <c:pt idx="2">
                  <c:v>1136.4164499999999</c:v>
                </c:pt>
                <c:pt idx="3">
                  <c:v>1147.3359499999999</c:v>
                </c:pt>
                <c:pt idx="4">
                  <c:v>1156.8426499999998</c:v>
                </c:pt>
                <c:pt idx="5">
                  <c:v>1165.30475</c:v>
                </c:pt>
                <c:pt idx="6">
                  <c:v>1154.3117500000001</c:v>
                </c:pt>
                <c:pt idx="7">
                  <c:v>1139.80125</c:v>
                </c:pt>
                <c:pt idx="8">
                  <c:v>1129.4657500000001</c:v>
                </c:pt>
                <c:pt idx="9">
                  <c:v>1118.4367500000001</c:v>
                </c:pt>
                <c:pt idx="10">
                  <c:v>1104.78925</c:v>
                </c:pt>
              </c:numCache>
            </c:numRef>
          </c:val>
          <c:extLst>
            <c:ext xmlns:c16="http://schemas.microsoft.com/office/drawing/2014/chart" uri="{C3380CC4-5D6E-409C-BE32-E72D297353CC}">
              <c16:uniqueId val="{00000001-AEDA-E24F-A239-1F04C617E0D1}"/>
            </c:ext>
          </c:extLst>
        </c:ser>
        <c:ser>
          <c:idx val="2"/>
          <c:order val="2"/>
          <c:tx>
            <c:strRef>
              <c:f>'Figure 5'!$A$5</c:f>
              <c:strCache>
                <c:ptCount val="1"/>
                <c:pt idx="0">
                  <c:v>MRP Scenario</c:v>
                </c:pt>
              </c:strCache>
            </c:strRef>
          </c:tx>
          <c:spPr>
            <a:pattFill prst="dkHorz">
              <a:fgClr>
                <a:sysClr val="window" lastClr="FFFFFF">
                  <a:lumMod val="75000"/>
                </a:sysClr>
              </a:fgClr>
              <a:bgClr>
                <a:sysClr val="window" lastClr="FFFFFF"/>
              </a:bgClr>
            </a:pattFill>
            <a:ln>
              <a:solidFill>
                <a:schemeClr val="tx1"/>
              </a:solidFill>
            </a:ln>
            <a:effectLst/>
          </c:spPr>
          <c:invertIfNegative val="0"/>
          <c:cat>
            <c:numRef>
              <c:f>'Figure 5'!$B$2:$L$2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5'!$B$5:$L$5</c:f>
              <c:numCache>
                <c:formatCode>0</c:formatCode>
                <c:ptCount val="11"/>
                <c:pt idx="0">
                  <c:v>1097.6194500000001</c:v>
                </c:pt>
                <c:pt idx="1">
                  <c:v>1095.1924500000002</c:v>
                </c:pt>
                <c:pt idx="2">
                  <c:v>1091.2704500000002</c:v>
                </c:pt>
                <c:pt idx="3">
                  <c:v>1088.3009500000003</c:v>
                </c:pt>
                <c:pt idx="4">
                  <c:v>1083.8056500000002</c:v>
                </c:pt>
                <c:pt idx="5">
                  <c:v>1078.3266500000002</c:v>
                </c:pt>
                <c:pt idx="6">
                  <c:v>1070.2536500000001</c:v>
                </c:pt>
                <c:pt idx="7">
                  <c:v>1058.0331500000002</c:v>
                </c:pt>
                <c:pt idx="8">
                  <c:v>1049.3536500000002</c:v>
                </c:pt>
                <c:pt idx="9">
                  <c:v>1031.4147499999999</c:v>
                </c:pt>
                <c:pt idx="10">
                  <c:v>1019.49925</c:v>
                </c:pt>
              </c:numCache>
            </c:numRef>
          </c:val>
          <c:extLst>
            <c:ext xmlns:c16="http://schemas.microsoft.com/office/drawing/2014/chart" uri="{C3380CC4-5D6E-409C-BE32-E72D297353CC}">
              <c16:uniqueId val="{00000002-AEDA-E24F-A239-1F04C617E0D1}"/>
            </c:ext>
          </c:extLst>
        </c:ser>
        <c:ser>
          <c:idx val="3"/>
          <c:order val="3"/>
          <c:tx>
            <c:strRef>
              <c:f>'Figure 5'!$A$6</c:f>
              <c:strCache>
                <c:ptCount val="1"/>
                <c:pt idx="0">
                  <c:v>Reasonable Capacity</c:v>
                </c:pt>
              </c:strCache>
            </c:strRef>
          </c:tx>
          <c:spPr>
            <a:solidFill>
              <a:schemeClr val="bg1">
                <a:lumMod val="95000"/>
              </a:schemeClr>
            </a:solidFill>
            <a:ln>
              <a:solidFill>
                <a:schemeClr val="tx1"/>
              </a:solidFill>
            </a:ln>
            <a:effectLst/>
          </c:spPr>
          <c:invertIfNegative val="0"/>
          <c:cat>
            <c:numRef>
              <c:f>'Figure 5'!$B$2:$L$2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 5'!$B$6:$L$6</c:f>
              <c:numCache>
                <c:formatCode>0</c:formatCode>
                <c:ptCount val="11"/>
                <c:pt idx="0">
                  <c:v>1012.3759258666172</c:v>
                </c:pt>
                <c:pt idx="1">
                  <c:v>1044.194552106821</c:v>
                </c:pt>
                <c:pt idx="2">
                  <c:v>1059.4623032551942</c:v>
                </c:pt>
                <c:pt idx="3">
                  <c:v>1045.3588250650926</c:v>
                </c:pt>
                <c:pt idx="4">
                  <c:v>1049.6994000276839</c:v>
                </c:pt>
                <c:pt idx="5">
                  <c:v>1056.1093638864227</c:v>
                </c:pt>
                <c:pt idx="6">
                  <c:v>1060.5088690239531</c:v>
                </c:pt>
                <c:pt idx="7">
                  <c:v>1016.5579145146029</c:v>
                </c:pt>
                <c:pt idx="8">
                  <c:v>1009.7323532909102</c:v>
                </c:pt>
                <c:pt idx="9">
                  <c:v>999.20326590265438</c:v>
                </c:pt>
                <c:pt idx="10">
                  <c:v>986.84183001339773</c:v>
                </c:pt>
              </c:numCache>
            </c:numRef>
          </c:val>
          <c:extLst>
            <c:ext xmlns:c16="http://schemas.microsoft.com/office/drawing/2014/chart" uri="{C3380CC4-5D6E-409C-BE32-E72D297353CC}">
              <c16:uniqueId val="{00000002-C2B0-754A-9340-32F7D1DE9D3C}"/>
            </c:ext>
          </c:extLst>
        </c:ser>
        <c:dLbls>
          <c:showLegendKey val="0"/>
          <c:showVal val="0"/>
          <c:showCatName val="0"/>
          <c:showSerName val="0"/>
          <c:showPercent val="0"/>
          <c:showBubbleSize val="0"/>
        </c:dLbls>
        <c:gapWidth val="219"/>
        <c:overlap val="-27"/>
        <c:axId val="710108592"/>
        <c:axId val="921044656"/>
      </c:barChart>
      <c:catAx>
        <c:axId val="7101085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921044656"/>
        <c:crosses val="autoZero"/>
        <c:auto val="1"/>
        <c:lblAlgn val="ctr"/>
        <c:lblOffset val="100"/>
        <c:noMultiLvlLbl val="0"/>
      </c:catAx>
      <c:valAx>
        <c:axId val="9210446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ltLang="zh-CN"/>
                  <a:t>GW</a:t>
                </a:r>
                <a:endParaRPr lang="zh-CN"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10108592"/>
        <c:crosses val="autoZero"/>
        <c:crossBetween val="between"/>
      </c:valAx>
      <c:spPr>
        <a:noFill/>
        <a:ln>
          <a:solidFill>
            <a:schemeClr val="tx1"/>
          </a:solidFill>
        </a:ln>
        <a:effectLst/>
      </c:spPr>
    </c:plotArea>
    <c:legend>
      <c:legendPos val="b"/>
      <c:layout>
        <c:manualLayout>
          <c:xMode val="edge"/>
          <c:yMode val="edge"/>
          <c:x val="7.4030190155695716E-2"/>
          <c:y val="0.89190582512587357"/>
          <c:w val="0.91509565501616985"/>
          <c:h val="8.28615129268612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00" b="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7.0759670934395696E-2"/>
          <c:y val="3.2023823995002698E-2"/>
          <c:w val="0.91559436785480897"/>
          <c:h val="0.78002316704558572"/>
        </c:manualLayout>
      </c:layout>
      <c:barChart>
        <c:barDir val="col"/>
        <c:grouping val="stacked"/>
        <c:varyColors val="0"/>
        <c:ser>
          <c:idx val="0"/>
          <c:order val="0"/>
          <c:tx>
            <c:strRef>
              <c:f>Figure6!$A$38</c:f>
              <c:strCache>
                <c:ptCount val="1"/>
                <c:pt idx="0">
                  <c:v>North</c:v>
                </c:pt>
              </c:strCache>
            </c:strRef>
          </c:tx>
          <c:spPr>
            <a:pattFill prst="diagBrick">
              <a:fgClr>
                <a:schemeClr val="tx1"/>
              </a:fgClr>
              <a:bgClr>
                <a:schemeClr val="bg1"/>
              </a:bgClr>
            </a:pattFill>
            <a:ln>
              <a:solidFill>
                <a:schemeClr val="tx1"/>
              </a:solidFill>
            </a:ln>
            <a:effectLst/>
          </c:spPr>
          <c:invertIfNegative val="0"/>
          <c:cat>
            <c:multiLvlStrRef>
              <c:f>Figure6!$B$36:$AH$37</c:f>
              <c:multiLvlStrCache>
                <c:ptCount val="33"/>
                <c:lvl>
                  <c:pt idx="0">
                    <c:v>BAU</c:v>
                  </c:pt>
                  <c:pt idx="1">
                    <c:v>LRP</c:v>
                  </c:pt>
                  <c:pt idx="2">
                    <c:v>MRP</c:v>
                  </c:pt>
                  <c:pt idx="3">
                    <c:v>BAU</c:v>
                  </c:pt>
                  <c:pt idx="4">
                    <c:v>LRP</c:v>
                  </c:pt>
                  <c:pt idx="5">
                    <c:v>MRP</c:v>
                  </c:pt>
                  <c:pt idx="6">
                    <c:v>BAU</c:v>
                  </c:pt>
                  <c:pt idx="7">
                    <c:v>LRP</c:v>
                  </c:pt>
                  <c:pt idx="8">
                    <c:v>MRP</c:v>
                  </c:pt>
                  <c:pt idx="9">
                    <c:v>BAU</c:v>
                  </c:pt>
                  <c:pt idx="10">
                    <c:v>LRP</c:v>
                  </c:pt>
                  <c:pt idx="11">
                    <c:v>MRP</c:v>
                  </c:pt>
                  <c:pt idx="12">
                    <c:v>BAU</c:v>
                  </c:pt>
                  <c:pt idx="13">
                    <c:v>LRP</c:v>
                  </c:pt>
                  <c:pt idx="14">
                    <c:v>MRP</c:v>
                  </c:pt>
                  <c:pt idx="15">
                    <c:v>BAU</c:v>
                  </c:pt>
                  <c:pt idx="16">
                    <c:v>LRP</c:v>
                  </c:pt>
                  <c:pt idx="17">
                    <c:v>MRP</c:v>
                  </c:pt>
                  <c:pt idx="18">
                    <c:v>BAU</c:v>
                  </c:pt>
                  <c:pt idx="19">
                    <c:v>LRP</c:v>
                  </c:pt>
                  <c:pt idx="20">
                    <c:v>MRP</c:v>
                  </c:pt>
                  <c:pt idx="21">
                    <c:v>BAU</c:v>
                  </c:pt>
                  <c:pt idx="22">
                    <c:v>LRP</c:v>
                  </c:pt>
                  <c:pt idx="23">
                    <c:v>MRP</c:v>
                  </c:pt>
                  <c:pt idx="24">
                    <c:v>BAU</c:v>
                  </c:pt>
                  <c:pt idx="25">
                    <c:v>LRP</c:v>
                  </c:pt>
                  <c:pt idx="26">
                    <c:v>MRP</c:v>
                  </c:pt>
                  <c:pt idx="27">
                    <c:v>BAU</c:v>
                  </c:pt>
                  <c:pt idx="28">
                    <c:v>LRP</c:v>
                  </c:pt>
                  <c:pt idx="29">
                    <c:v>MRP</c:v>
                  </c:pt>
                  <c:pt idx="30">
                    <c:v>BAU</c:v>
                  </c:pt>
                  <c:pt idx="31">
                    <c:v>LRP</c:v>
                  </c:pt>
                  <c:pt idx="32">
                    <c:v>MRP</c:v>
                  </c:pt>
                </c:lvl>
                <c:lvl>
                  <c:pt idx="0">
                    <c:v>2020</c:v>
                  </c:pt>
                  <c:pt idx="3">
                    <c:v>2021</c:v>
                  </c:pt>
                  <c:pt idx="6">
                    <c:v>2022</c:v>
                  </c:pt>
                  <c:pt idx="9">
                    <c:v>2023</c:v>
                  </c:pt>
                  <c:pt idx="12">
                    <c:v>2024</c:v>
                  </c:pt>
                  <c:pt idx="15">
                    <c:v>2025</c:v>
                  </c:pt>
                  <c:pt idx="18">
                    <c:v>2026</c:v>
                  </c:pt>
                  <c:pt idx="21">
                    <c:v>2027</c:v>
                  </c:pt>
                  <c:pt idx="24">
                    <c:v>2028</c:v>
                  </c:pt>
                  <c:pt idx="27">
                    <c:v>2029</c:v>
                  </c:pt>
                  <c:pt idx="30">
                    <c:v>2030</c:v>
                  </c:pt>
                </c:lvl>
              </c:multiLvlStrCache>
            </c:multiLvlStrRef>
          </c:cat>
          <c:val>
            <c:numRef>
              <c:f>Figure6!$B$38:$AH$38</c:f>
              <c:numCache>
                <c:formatCode>0.000_);[Red]\(0.000\)</c:formatCode>
                <c:ptCount val="33"/>
                <c:pt idx="0">
                  <c:v>19.287273461119156</c:v>
                </c:pt>
                <c:pt idx="1">
                  <c:v>13.977469101179391</c:v>
                </c:pt>
                <c:pt idx="2">
                  <c:v>0</c:v>
                </c:pt>
                <c:pt idx="3">
                  <c:v>31.014599611347307</c:v>
                </c:pt>
                <c:pt idx="4">
                  <c:v>20.394990891467781</c:v>
                </c:pt>
                <c:pt idx="5">
                  <c:v>0</c:v>
                </c:pt>
                <c:pt idx="6">
                  <c:v>35.930648639450546</c:v>
                </c:pt>
                <c:pt idx="7">
                  <c:v>20.001235559631255</c:v>
                </c:pt>
                <c:pt idx="8">
                  <c:v>0</c:v>
                </c:pt>
                <c:pt idx="9">
                  <c:v>42.139546291962326</c:v>
                </c:pt>
                <c:pt idx="10">
                  <c:v>20.900328852203266</c:v>
                </c:pt>
                <c:pt idx="11">
                  <c:v>0</c:v>
                </c:pt>
                <c:pt idx="12">
                  <c:v>48.352983466919746</c:v>
                </c:pt>
                <c:pt idx="13">
                  <c:v>21.803961667220925</c:v>
                </c:pt>
                <c:pt idx="14">
                  <c:v>0</c:v>
                </c:pt>
                <c:pt idx="15">
                  <c:v>58.530489665385218</c:v>
                </c:pt>
                <c:pt idx="16">
                  <c:v>26.671663505746633</c:v>
                </c:pt>
                <c:pt idx="17">
                  <c:v>0</c:v>
                </c:pt>
                <c:pt idx="18">
                  <c:v>54.613928643275166</c:v>
                </c:pt>
                <c:pt idx="19">
                  <c:v>22.755102483636584</c:v>
                </c:pt>
                <c:pt idx="20">
                  <c:v>0</c:v>
                </c:pt>
                <c:pt idx="21">
                  <c:v>69.862272940459547</c:v>
                </c:pt>
                <c:pt idx="22">
                  <c:v>38.003446780820958</c:v>
                </c:pt>
                <c:pt idx="23">
                  <c:v>0</c:v>
                </c:pt>
                <c:pt idx="24">
                  <c:v>61.677233231191408</c:v>
                </c:pt>
                <c:pt idx="25">
                  <c:v>29.818407071552823</c:v>
                </c:pt>
                <c:pt idx="26">
                  <c:v>0</c:v>
                </c:pt>
                <c:pt idx="27">
                  <c:v>66.689859602160865</c:v>
                </c:pt>
                <c:pt idx="28">
                  <c:v>34.831033442522283</c:v>
                </c:pt>
                <c:pt idx="29">
                  <c:v>1.6718470314698062</c:v>
                </c:pt>
                <c:pt idx="30">
                  <c:v>65.959475502418528</c:v>
                </c:pt>
                <c:pt idx="31">
                  <c:v>34.100649342779946</c:v>
                </c:pt>
                <c:pt idx="32">
                  <c:v>0.94146293172746665</c:v>
                </c:pt>
              </c:numCache>
            </c:numRef>
          </c:val>
          <c:extLst>
            <c:ext xmlns:c16="http://schemas.microsoft.com/office/drawing/2014/chart" uri="{C3380CC4-5D6E-409C-BE32-E72D297353CC}">
              <c16:uniqueId val="{00000000-85E7-134E-97A8-5CB1FAEA8BD4}"/>
            </c:ext>
          </c:extLst>
        </c:ser>
        <c:ser>
          <c:idx val="1"/>
          <c:order val="1"/>
          <c:tx>
            <c:strRef>
              <c:f>Figure6!$A$39</c:f>
              <c:strCache>
                <c:ptCount val="1"/>
                <c:pt idx="0">
                  <c:v>North-East</c:v>
                </c:pt>
              </c:strCache>
            </c:strRef>
          </c:tx>
          <c:spPr>
            <a:pattFill prst="solidDmnd">
              <a:fgClr>
                <a:schemeClr val="tx1"/>
              </a:fgClr>
              <a:bgClr>
                <a:schemeClr val="bg1"/>
              </a:bgClr>
            </a:pattFill>
            <a:ln>
              <a:solidFill>
                <a:schemeClr val="tx1"/>
              </a:solidFill>
            </a:ln>
            <a:effectLst/>
          </c:spPr>
          <c:invertIfNegative val="0"/>
          <c:cat>
            <c:multiLvlStrRef>
              <c:f>Figure6!$B$36:$AH$37</c:f>
              <c:multiLvlStrCache>
                <c:ptCount val="33"/>
                <c:lvl>
                  <c:pt idx="0">
                    <c:v>BAU</c:v>
                  </c:pt>
                  <c:pt idx="1">
                    <c:v>LRP</c:v>
                  </c:pt>
                  <c:pt idx="2">
                    <c:v>MRP</c:v>
                  </c:pt>
                  <c:pt idx="3">
                    <c:v>BAU</c:v>
                  </c:pt>
                  <c:pt idx="4">
                    <c:v>LRP</c:v>
                  </c:pt>
                  <c:pt idx="5">
                    <c:v>MRP</c:v>
                  </c:pt>
                  <c:pt idx="6">
                    <c:v>BAU</c:v>
                  </c:pt>
                  <c:pt idx="7">
                    <c:v>LRP</c:v>
                  </c:pt>
                  <c:pt idx="8">
                    <c:v>MRP</c:v>
                  </c:pt>
                  <c:pt idx="9">
                    <c:v>BAU</c:v>
                  </c:pt>
                  <c:pt idx="10">
                    <c:v>LRP</c:v>
                  </c:pt>
                  <c:pt idx="11">
                    <c:v>MRP</c:v>
                  </c:pt>
                  <c:pt idx="12">
                    <c:v>BAU</c:v>
                  </c:pt>
                  <c:pt idx="13">
                    <c:v>LRP</c:v>
                  </c:pt>
                  <c:pt idx="14">
                    <c:v>MRP</c:v>
                  </c:pt>
                  <c:pt idx="15">
                    <c:v>BAU</c:v>
                  </c:pt>
                  <c:pt idx="16">
                    <c:v>LRP</c:v>
                  </c:pt>
                  <c:pt idx="17">
                    <c:v>MRP</c:v>
                  </c:pt>
                  <c:pt idx="18">
                    <c:v>BAU</c:v>
                  </c:pt>
                  <c:pt idx="19">
                    <c:v>LRP</c:v>
                  </c:pt>
                  <c:pt idx="20">
                    <c:v>MRP</c:v>
                  </c:pt>
                  <c:pt idx="21">
                    <c:v>BAU</c:v>
                  </c:pt>
                  <c:pt idx="22">
                    <c:v>LRP</c:v>
                  </c:pt>
                  <c:pt idx="23">
                    <c:v>MRP</c:v>
                  </c:pt>
                  <c:pt idx="24">
                    <c:v>BAU</c:v>
                  </c:pt>
                  <c:pt idx="25">
                    <c:v>LRP</c:v>
                  </c:pt>
                  <c:pt idx="26">
                    <c:v>MRP</c:v>
                  </c:pt>
                  <c:pt idx="27">
                    <c:v>BAU</c:v>
                  </c:pt>
                  <c:pt idx="28">
                    <c:v>LRP</c:v>
                  </c:pt>
                  <c:pt idx="29">
                    <c:v>MRP</c:v>
                  </c:pt>
                  <c:pt idx="30">
                    <c:v>BAU</c:v>
                  </c:pt>
                  <c:pt idx="31">
                    <c:v>LRP</c:v>
                  </c:pt>
                  <c:pt idx="32">
                    <c:v>MRP</c:v>
                  </c:pt>
                </c:lvl>
                <c:lvl>
                  <c:pt idx="0">
                    <c:v>2020</c:v>
                  </c:pt>
                  <c:pt idx="3">
                    <c:v>2021</c:v>
                  </c:pt>
                  <c:pt idx="6">
                    <c:v>2022</c:v>
                  </c:pt>
                  <c:pt idx="9">
                    <c:v>2023</c:v>
                  </c:pt>
                  <c:pt idx="12">
                    <c:v>2024</c:v>
                  </c:pt>
                  <c:pt idx="15">
                    <c:v>2025</c:v>
                  </c:pt>
                  <c:pt idx="18">
                    <c:v>2026</c:v>
                  </c:pt>
                  <c:pt idx="21">
                    <c:v>2027</c:v>
                  </c:pt>
                  <c:pt idx="24">
                    <c:v>2028</c:v>
                  </c:pt>
                  <c:pt idx="27">
                    <c:v>2029</c:v>
                  </c:pt>
                  <c:pt idx="30">
                    <c:v>2030</c:v>
                  </c:pt>
                </c:lvl>
              </c:multiLvlStrCache>
            </c:multiLvlStrRef>
          </c:cat>
          <c:val>
            <c:numRef>
              <c:f>Figure6!$B$39:$AH$39</c:f>
              <c:numCache>
                <c:formatCode>0.000_);[Red]\(0.000\)</c:formatCode>
                <c:ptCount val="33"/>
                <c:pt idx="0">
                  <c:v>9.1919242793979787</c:v>
                </c:pt>
                <c:pt idx="1">
                  <c:v>8.6982900760075275</c:v>
                </c:pt>
                <c:pt idx="2">
                  <c:v>8.1845075377847962</c:v>
                </c:pt>
                <c:pt idx="3">
                  <c:v>11.340744416413422</c:v>
                </c:pt>
                <c:pt idx="4">
                  <c:v>10.353476009632489</c:v>
                </c:pt>
                <c:pt idx="5">
                  <c:v>9.3259109331870427</c:v>
                </c:pt>
                <c:pt idx="6">
                  <c:v>11.517249984591203</c:v>
                </c:pt>
                <c:pt idx="7">
                  <c:v>10.036347374419821</c:v>
                </c:pt>
                <c:pt idx="8">
                  <c:v>8.4949997597516411</c:v>
                </c:pt>
                <c:pt idx="9">
                  <c:v>5.4370552377294663</c:v>
                </c:pt>
                <c:pt idx="10">
                  <c:v>3.4625184241676181</c:v>
                </c:pt>
                <c:pt idx="11">
                  <c:v>1.4073882712767081</c:v>
                </c:pt>
                <c:pt idx="12">
                  <c:v>7.1288713216554171</c:v>
                </c:pt>
                <c:pt idx="13">
                  <c:v>4.660700304703103</c:v>
                </c:pt>
                <c:pt idx="14">
                  <c:v>2.0917876135894766</c:v>
                </c:pt>
                <c:pt idx="15">
                  <c:v>9.1761545581141029</c:v>
                </c:pt>
                <c:pt idx="16">
                  <c:v>6.2143493377713384</c:v>
                </c:pt>
                <c:pt idx="17">
                  <c:v>3.1316541084349812</c:v>
                </c:pt>
                <c:pt idx="18">
                  <c:v>8.5876408715374861</c:v>
                </c:pt>
                <c:pt idx="19">
                  <c:v>5.6258356511947207</c:v>
                </c:pt>
                <c:pt idx="20">
                  <c:v>2.5431404218583631</c:v>
                </c:pt>
                <c:pt idx="21">
                  <c:v>6.5274438225774212</c:v>
                </c:pt>
                <c:pt idx="22">
                  <c:v>3.5656386022346558</c:v>
                </c:pt>
                <c:pt idx="23">
                  <c:v>0.48294337289829853</c:v>
                </c:pt>
                <c:pt idx="24">
                  <c:v>8.0685271114728021</c:v>
                </c:pt>
                <c:pt idx="25">
                  <c:v>5.1067218911300367</c:v>
                </c:pt>
                <c:pt idx="26">
                  <c:v>2.0240266617936795</c:v>
                </c:pt>
                <c:pt idx="27">
                  <c:v>10.98743972649541</c:v>
                </c:pt>
                <c:pt idx="28">
                  <c:v>8.0256345061526453</c:v>
                </c:pt>
                <c:pt idx="29">
                  <c:v>4.9429392768162872</c:v>
                </c:pt>
                <c:pt idx="30">
                  <c:v>9.4857109254142919</c:v>
                </c:pt>
                <c:pt idx="31">
                  <c:v>6.5239057050715203</c:v>
                </c:pt>
                <c:pt idx="32">
                  <c:v>3.4412104757351627</c:v>
                </c:pt>
              </c:numCache>
            </c:numRef>
          </c:val>
          <c:extLst>
            <c:ext xmlns:c16="http://schemas.microsoft.com/office/drawing/2014/chart" uri="{C3380CC4-5D6E-409C-BE32-E72D297353CC}">
              <c16:uniqueId val="{00000001-85E7-134E-97A8-5CB1FAEA8BD4}"/>
            </c:ext>
          </c:extLst>
        </c:ser>
        <c:ser>
          <c:idx val="2"/>
          <c:order val="2"/>
          <c:tx>
            <c:strRef>
              <c:f>Figure6!$A$40</c:f>
              <c:strCache>
                <c:ptCount val="1"/>
                <c:pt idx="0">
                  <c:v>East</c:v>
                </c:pt>
              </c:strCache>
            </c:strRef>
          </c:tx>
          <c:spPr>
            <a:pattFill prst="narVert">
              <a:fgClr>
                <a:schemeClr val="tx1"/>
              </a:fgClr>
              <a:bgClr>
                <a:schemeClr val="bg1"/>
              </a:bgClr>
            </a:pattFill>
            <a:ln>
              <a:solidFill>
                <a:schemeClr val="tx1"/>
              </a:solidFill>
            </a:ln>
            <a:effectLst/>
          </c:spPr>
          <c:invertIfNegative val="0"/>
          <c:cat>
            <c:multiLvlStrRef>
              <c:f>Figure6!$B$36:$AH$37</c:f>
              <c:multiLvlStrCache>
                <c:ptCount val="33"/>
                <c:lvl>
                  <c:pt idx="0">
                    <c:v>BAU</c:v>
                  </c:pt>
                  <c:pt idx="1">
                    <c:v>LRP</c:v>
                  </c:pt>
                  <c:pt idx="2">
                    <c:v>MRP</c:v>
                  </c:pt>
                  <c:pt idx="3">
                    <c:v>BAU</c:v>
                  </c:pt>
                  <c:pt idx="4">
                    <c:v>LRP</c:v>
                  </c:pt>
                  <c:pt idx="5">
                    <c:v>MRP</c:v>
                  </c:pt>
                  <c:pt idx="6">
                    <c:v>BAU</c:v>
                  </c:pt>
                  <c:pt idx="7">
                    <c:v>LRP</c:v>
                  </c:pt>
                  <c:pt idx="8">
                    <c:v>MRP</c:v>
                  </c:pt>
                  <c:pt idx="9">
                    <c:v>BAU</c:v>
                  </c:pt>
                  <c:pt idx="10">
                    <c:v>LRP</c:v>
                  </c:pt>
                  <c:pt idx="11">
                    <c:v>MRP</c:v>
                  </c:pt>
                  <c:pt idx="12">
                    <c:v>BAU</c:v>
                  </c:pt>
                  <c:pt idx="13">
                    <c:v>LRP</c:v>
                  </c:pt>
                  <c:pt idx="14">
                    <c:v>MRP</c:v>
                  </c:pt>
                  <c:pt idx="15">
                    <c:v>BAU</c:v>
                  </c:pt>
                  <c:pt idx="16">
                    <c:v>LRP</c:v>
                  </c:pt>
                  <c:pt idx="17">
                    <c:v>MRP</c:v>
                  </c:pt>
                  <c:pt idx="18">
                    <c:v>BAU</c:v>
                  </c:pt>
                  <c:pt idx="19">
                    <c:v>LRP</c:v>
                  </c:pt>
                  <c:pt idx="20">
                    <c:v>MRP</c:v>
                  </c:pt>
                  <c:pt idx="21">
                    <c:v>BAU</c:v>
                  </c:pt>
                  <c:pt idx="22">
                    <c:v>LRP</c:v>
                  </c:pt>
                  <c:pt idx="23">
                    <c:v>MRP</c:v>
                  </c:pt>
                  <c:pt idx="24">
                    <c:v>BAU</c:v>
                  </c:pt>
                  <c:pt idx="25">
                    <c:v>LRP</c:v>
                  </c:pt>
                  <c:pt idx="26">
                    <c:v>MRP</c:v>
                  </c:pt>
                  <c:pt idx="27">
                    <c:v>BAU</c:v>
                  </c:pt>
                  <c:pt idx="28">
                    <c:v>LRP</c:v>
                  </c:pt>
                  <c:pt idx="29">
                    <c:v>MRP</c:v>
                  </c:pt>
                  <c:pt idx="30">
                    <c:v>BAU</c:v>
                  </c:pt>
                  <c:pt idx="31">
                    <c:v>LRP</c:v>
                  </c:pt>
                  <c:pt idx="32">
                    <c:v>MRP</c:v>
                  </c:pt>
                </c:lvl>
                <c:lvl>
                  <c:pt idx="0">
                    <c:v>2020</c:v>
                  </c:pt>
                  <c:pt idx="3">
                    <c:v>2021</c:v>
                  </c:pt>
                  <c:pt idx="6">
                    <c:v>2022</c:v>
                  </c:pt>
                  <c:pt idx="9">
                    <c:v>2023</c:v>
                  </c:pt>
                  <c:pt idx="12">
                    <c:v>2024</c:v>
                  </c:pt>
                  <c:pt idx="15">
                    <c:v>2025</c:v>
                  </c:pt>
                  <c:pt idx="18">
                    <c:v>2026</c:v>
                  </c:pt>
                  <c:pt idx="21">
                    <c:v>2027</c:v>
                  </c:pt>
                  <c:pt idx="24">
                    <c:v>2028</c:v>
                  </c:pt>
                  <c:pt idx="27">
                    <c:v>2029</c:v>
                  </c:pt>
                  <c:pt idx="30">
                    <c:v>2030</c:v>
                  </c:pt>
                </c:lvl>
              </c:multiLvlStrCache>
            </c:multiLvlStrRef>
          </c:cat>
          <c:val>
            <c:numRef>
              <c:f>Figure6!$B$40:$AH$40</c:f>
              <c:numCache>
                <c:formatCode>0.000_);[Red]\(0.000\)</c:formatCode>
                <c:ptCount val="33"/>
                <c:pt idx="0">
                  <c:v>7.7429528061916937</c:v>
                </c:pt>
                <c:pt idx="1">
                  <c:v>4.6716816285066303</c:v>
                </c:pt>
                <c:pt idx="2">
                  <c:v>1.4750524435690895</c:v>
                </c:pt>
                <c:pt idx="3">
                  <c:v>15.741160957240179</c:v>
                </c:pt>
                <c:pt idx="4">
                  <c:v>9.5986186018700241</c:v>
                </c:pt>
                <c:pt idx="5">
                  <c:v>3.2053602319949714</c:v>
                </c:pt>
                <c:pt idx="6">
                  <c:v>21.13249333776222</c:v>
                </c:pt>
                <c:pt idx="7">
                  <c:v>11.918679804707004</c:v>
                </c:pt>
                <c:pt idx="8">
                  <c:v>2.32879224989441</c:v>
                </c:pt>
                <c:pt idx="9">
                  <c:v>31.855907377905357</c:v>
                </c:pt>
                <c:pt idx="10">
                  <c:v>19.570822667165046</c:v>
                </c:pt>
                <c:pt idx="11">
                  <c:v>6.784305927414942</c:v>
                </c:pt>
                <c:pt idx="12">
                  <c:v>34.028803366117529</c:v>
                </c:pt>
                <c:pt idx="13">
                  <c:v>18.672447477692156</c:v>
                </c:pt>
                <c:pt idx="14">
                  <c:v>2.6893015530045088</c:v>
                </c:pt>
                <c:pt idx="15">
                  <c:v>40.900642495669508</c:v>
                </c:pt>
                <c:pt idx="16">
                  <c:v>22.473015429559048</c:v>
                </c:pt>
                <c:pt idx="17">
                  <c:v>3.2932403199338878</c:v>
                </c:pt>
                <c:pt idx="18">
                  <c:v>37.659260855602362</c:v>
                </c:pt>
                <c:pt idx="19">
                  <c:v>19.231633789491898</c:v>
                </c:pt>
                <c:pt idx="20">
                  <c:v>5.1858679866738387E-2</c:v>
                </c:pt>
                <c:pt idx="21">
                  <c:v>44.440308346324073</c:v>
                </c:pt>
                <c:pt idx="22">
                  <c:v>26.012681280213613</c:v>
                </c:pt>
                <c:pt idx="23">
                  <c:v>6.8329061705884522</c:v>
                </c:pt>
                <c:pt idx="24">
                  <c:v>46.282988108743332</c:v>
                </c:pt>
                <c:pt idx="25">
                  <c:v>27.855361042632868</c:v>
                </c:pt>
                <c:pt idx="26">
                  <c:v>8.6755859330077065</c:v>
                </c:pt>
                <c:pt idx="27">
                  <c:v>45.924179229172587</c:v>
                </c:pt>
                <c:pt idx="28">
                  <c:v>27.496552163062123</c:v>
                </c:pt>
                <c:pt idx="29">
                  <c:v>8.3167770534369634</c:v>
                </c:pt>
                <c:pt idx="30">
                  <c:v>44.625483660690051</c:v>
                </c:pt>
                <c:pt idx="31">
                  <c:v>26.197856594579584</c:v>
                </c:pt>
                <c:pt idx="32">
                  <c:v>7.0180814849544255</c:v>
                </c:pt>
              </c:numCache>
            </c:numRef>
          </c:val>
          <c:extLst>
            <c:ext xmlns:c16="http://schemas.microsoft.com/office/drawing/2014/chart" uri="{C3380CC4-5D6E-409C-BE32-E72D297353CC}">
              <c16:uniqueId val="{00000002-85E7-134E-97A8-5CB1FAEA8BD4}"/>
            </c:ext>
          </c:extLst>
        </c:ser>
        <c:ser>
          <c:idx val="3"/>
          <c:order val="3"/>
          <c:tx>
            <c:strRef>
              <c:f>Figure6!$A$41</c:f>
              <c:strCache>
                <c:ptCount val="1"/>
                <c:pt idx="0">
                  <c:v>Central China</c:v>
                </c:pt>
              </c:strCache>
            </c:strRef>
          </c:tx>
          <c:spPr>
            <a:pattFill prst="pct10">
              <a:fgClr>
                <a:schemeClr val="tx1"/>
              </a:fgClr>
              <a:bgClr>
                <a:schemeClr val="bg1"/>
              </a:bgClr>
            </a:pattFill>
            <a:ln>
              <a:solidFill>
                <a:schemeClr val="tx1"/>
              </a:solidFill>
            </a:ln>
            <a:effectLst/>
          </c:spPr>
          <c:invertIfNegative val="0"/>
          <c:cat>
            <c:multiLvlStrRef>
              <c:f>Figure6!$B$36:$AH$37</c:f>
              <c:multiLvlStrCache>
                <c:ptCount val="33"/>
                <c:lvl>
                  <c:pt idx="0">
                    <c:v>BAU</c:v>
                  </c:pt>
                  <c:pt idx="1">
                    <c:v>LRP</c:v>
                  </c:pt>
                  <c:pt idx="2">
                    <c:v>MRP</c:v>
                  </c:pt>
                  <c:pt idx="3">
                    <c:v>BAU</c:v>
                  </c:pt>
                  <c:pt idx="4">
                    <c:v>LRP</c:v>
                  </c:pt>
                  <c:pt idx="5">
                    <c:v>MRP</c:v>
                  </c:pt>
                  <c:pt idx="6">
                    <c:v>BAU</c:v>
                  </c:pt>
                  <c:pt idx="7">
                    <c:v>LRP</c:v>
                  </c:pt>
                  <c:pt idx="8">
                    <c:v>MRP</c:v>
                  </c:pt>
                  <c:pt idx="9">
                    <c:v>BAU</c:v>
                  </c:pt>
                  <c:pt idx="10">
                    <c:v>LRP</c:v>
                  </c:pt>
                  <c:pt idx="11">
                    <c:v>MRP</c:v>
                  </c:pt>
                  <c:pt idx="12">
                    <c:v>BAU</c:v>
                  </c:pt>
                  <c:pt idx="13">
                    <c:v>LRP</c:v>
                  </c:pt>
                  <c:pt idx="14">
                    <c:v>MRP</c:v>
                  </c:pt>
                  <c:pt idx="15">
                    <c:v>BAU</c:v>
                  </c:pt>
                  <c:pt idx="16">
                    <c:v>LRP</c:v>
                  </c:pt>
                  <c:pt idx="17">
                    <c:v>MRP</c:v>
                  </c:pt>
                  <c:pt idx="18">
                    <c:v>BAU</c:v>
                  </c:pt>
                  <c:pt idx="19">
                    <c:v>LRP</c:v>
                  </c:pt>
                  <c:pt idx="20">
                    <c:v>MRP</c:v>
                  </c:pt>
                  <c:pt idx="21">
                    <c:v>BAU</c:v>
                  </c:pt>
                  <c:pt idx="22">
                    <c:v>LRP</c:v>
                  </c:pt>
                  <c:pt idx="23">
                    <c:v>MRP</c:v>
                  </c:pt>
                  <c:pt idx="24">
                    <c:v>BAU</c:v>
                  </c:pt>
                  <c:pt idx="25">
                    <c:v>LRP</c:v>
                  </c:pt>
                  <c:pt idx="26">
                    <c:v>MRP</c:v>
                  </c:pt>
                  <c:pt idx="27">
                    <c:v>BAU</c:v>
                  </c:pt>
                  <c:pt idx="28">
                    <c:v>LRP</c:v>
                  </c:pt>
                  <c:pt idx="29">
                    <c:v>MRP</c:v>
                  </c:pt>
                  <c:pt idx="30">
                    <c:v>BAU</c:v>
                  </c:pt>
                  <c:pt idx="31">
                    <c:v>LRP</c:v>
                  </c:pt>
                  <c:pt idx="32">
                    <c:v>MRP</c:v>
                  </c:pt>
                </c:lvl>
                <c:lvl>
                  <c:pt idx="0">
                    <c:v>2020</c:v>
                  </c:pt>
                  <c:pt idx="3">
                    <c:v>2021</c:v>
                  </c:pt>
                  <c:pt idx="6">
                    <c:v>2022</c:v>
                  </c:pt>
                  <c:pt idx="9">
                    <c:v>2023</c:v>
                  </c:pt>
                  <c:pt idx="12">
                    <c:v>2024</c:v>
                  </c:pt>
                  <c:pt idx="15">
                    <c:v>2025</c:v>
                  </c:pt>
                  <c:pt idx="18">
                    <c:v>2026</c:v>
                  </c:pt>
                  <c:pt idx="21">
                    <c:v>2027</c:v>
                  </c:pt>
                  <c:pt idx="24">
                    <c:v>2028</c:v>
                  </c:pt>
                  <c:pt idx="27">
                    <c:v>2029</c:v>
                  </c:pt>
                  <c:pt idx="30">
                    <c:v>2030</c:v>
                  </c:pt>
                </c:lvl>
              </c:multiLvlStrCache>
            </c:multiLvlStrRef>
          </c:cat>
          <c:val>
            <c:numRef>
              <c:f>Figure6!$B$41:$AH$41</c:f>
              <c:numCache>
                <c:formatCode>0.000_);[Red]\(0.000\)</c:formatCode>
                <c:ptCount val="33"/>
                <c:pt idx="0">
                  <c:v>33.326382334224022</c:v>
                </c:pt>
                <c:pt idx="1">
                  <c:v>31.188517996742814</c:v>
                </c:pt>
                <c:pt idx="2">
                  <c:v>0</c:v>
                </c:pt>
                <c:pt idx="3">
                  <c:v>15.045080646922695</c:v>
                </c:pt>
                <c:pt idx="4">
                  <c:v>10.769351971960248</c:v>
                </c:pt>
                <c:pt idx="5">
                  <c:v>0</c:v>
                </c:pt>
                <c:pt idx="6">
                  <c:v>14.645371506989934</c:v>
                </c:pt>
                <c:pt idx="7">
                  <c:v>8.231778494546278</c:v>
                </c:pt>
                <c:pt idx="8">
                  <c:v>0</c:v>
                </c:pt>
                <c:pt idx="9">
                  <c:v>39.286741528320242</c:v>
                </c:pt>
                <c:pt idx="10">
                  <c:v>30.735284178395347</c:v>
                </c:pt>
                <c:pt idx="11">
                  <c:v>0</c:v>
                </c:pt>
                <c:pt idx="12">
                  <c:v>33.46827591185685</c:v>
                </c:pt>
                <c:pt idx="13">
                  <c:v>22.778954224450747</c:v>
                </c:pt>
                <c:pt idx="14">
                  <c:v>0</c:v>
                </c:pt>
                <c:pt idx="15">
                  <c:v>23.036879211092398</c:v>
                </c:pt>
                <c:pt idx="16">
                  <c:v>10.209693186205055</c:v>
                </c:pt>
                <c:pt idx="17">
                  <c:v>0</c:v>
                </c:pt>
                <c:pt idx="18">
                  <c:v>20.331777027884293</c:v>
                </c:pt>
                <c:pt idx="19">
                  <c:v>7.5045910029969525</c:v>
                </c:pt>
                <c:pt idx="20">
                  <c:v>0</c:v>
                </c:pt>
                <c:pt idx="21">
                  <c:v>25.218203305931588</c:v>
                </c:pt>
                <c:pt idx="22">
                  <c:v>12.391017281044245</c:v>
                </c:pt>
                <c:pt idx="23">
                  <c:v>0</c:v>
                </c:pt>
                <c:pt idx="24">
                  <c:v>23.262531448839059</c:v>
                </c:pt>
                <c:pt idx="25">
                  <c:v>10.435345423951716</c:v>
                </c:pt>
                <c:pt idx="26">
                  <c:v>0</c:v>
                </c:pt>
                <c:pt idx="27">
                  <c:v>18.896060257584264</c:v>
                </c:pt>
                <c:pt idx="28">
                  <c:v>6.0688742326969223</c:v>
                </c:pt>
                <c:pt idx="29">
                  <c:v>0</c:v>
                </c:pt>
                <c:pt idx="30">
                  <c:v>16.142843023613501</c:v>
                </c:pt>
                <c:pt idx="31">
                  <c:v>3.315656998726161</c:v>
                </c:pt>
                <c:pt idx="32">
                  <c:v>0</c:v>
                </c:pt>
              </c:numCache>
            </c:numRef>
          </c:val>
          <c:extLst>
            <c:ext xmlns:c16="http://schemas.microsoft.com/office/drawing/2014/chart" uri="{C3380CC4-5D6E-409C-BE32-E72D297353CC}">
              <c16:uniqueId val="{00000003-85E7-134E-97A8-5CB1FAEA8BD4}"/>
            </c:ext>
          </c:extLst>
        </c:ser>
        <c:ser>
          <c:idx val="4"/>
          <c:order val="4"/>
          <c:tx>
            <c:strRef>
              <c:f>Figure6!$A$42</c:f>
              <c:strCache>
                <c:ptCount val="1"/>
                <c:pt idx="0">
                  <c:v>South</c:v>
                </c:pt>
              </c:strCache>
            </c:strRef>
          </c:tx>
          <c:spPr>
            <a:pattFill prst="dkUpDiag">
              <a:fgClr>
                <a:schemeClr val="tx1"/>
              </a:fgClr>
              <a:bgClr>
                <a:schemeClr val="bg1"/>
              </a:bgClr>
            </a:pattFill>
            <a:ln>
              <a:solidFill>
                <a:schemeClr val="tx1"/>
              </a:solidFill>
            </a:ln>
            <a:effectLst/>
          </c:spPr>
          <c:invertIfNegative val="0"/>
          <c:cat>
            <c:multiLvlStrRef>
              <c:f>Figure6!$B$36:$AH$37</c:f>
              <c:multiLvlStrCache>
                <c:ptCount val="33"/>
                <c:lvl>
                  <c:pt idx="0">
                    <c:v>BAU</c:v>
                  </c:pt>
                  <c:pt idx="1">
                    <c:v>LRP</c:v>
                  </c:pt>
                  <c:pt idx="2">
                    <c:v>MRP</c:v>
                  </c:pt>
                  <c:pt idx="3">
                    <c:v>BAU</c:v>
                  </c:pt>
                  <c:pt idx="4">
                    <c:v>LRP</c:v>
                  </c:pt>
                  <c:pt idx="5">
                    <c:v>MRP</c:v>
                  </c:pt>
                  <c:pt idx="6">
                    <c:v>BAU</c:v>
                  </c:pt>
                  <c:pt idx="7">
                    <c:v>LRP</c:v>
                  </c:pt>
                  <c:pt idx="8">
                    <c:v>MRP</c:v>
                  </c:pt>
                  <c:pt idx="9">
                    <c:v>BAU</c:v>
                  </c:pt>
                  <c:pt idx="10">
                    <c:v>LRP</c:v>
                  </c:pt>
                  <c:pt idx="11">
                    <c:v>MRP</c:v>
                  </c:pt>
                  <c:pt idx="12">
                    <c:v>BAU</c:v>
                  </c:pt>
                  <c:pt idx="13">
                    <c:v>LRP</c:v>
                  </c:pt>
                  <c:pt idx="14">
                    <c:v>MRP</c:v>
                  </c:pt>
                  <c:pt idx="15">
                    <c:v>BAU</c:v>
                  </c:pt>
                  <c:pt idx="16">
                    <c:v>LRP</c:v>
                  </c:pt>
                  <c:pt idx="17">
                    <c:v>MRP</c:v>
                  </c:pt>
                  <c:pt idx="18">
                    <c:v>BAU</c:v>
                  </c:pt>
                  <c:pt idx="19">
                    <c:v>LRP</c:v>
                  </c:pt>
                  <c:pt idx="20">
                    <c:v>MRP</c:v>
                  </c:pt>
                  <c:pt idx="21">
                    <c:v>BAU</c:v>
                  </c:pt>
                  <c:pt idx="22">
                    <c:v>LRP</c:v>
                  </c:pt>
                  <c:pt idx="23">
                    <c:v>MRP</c:v>
                  </c:pt>
                  <c:pt idx="24">
                    <c:v>BAU</c:v>
                  </c:pt>
                  <c:pt idx="25">
                    <c:v>LRP</c:v>
                  </c:pt>
                  <c:pt idx="26">
                    <c:v>MRP</c:v>
                  </c:pt>
                  <c:pt idx="27">
                    <c:v>BAU</c:v>
                  </c:pt>
                  <c:pt idx="28">
                    <c:v>LRP</c:v>
                  </c:pt>
                  <c:pt idx="29">
                    <c:v>MRP</c:v>
                  </c:pt>
                  <c:pt idx="30">
                    <c:v>BAU</c:v>
                  </c:pt>
                  <c:pt idx="31">
                    <c:v>LRP</c:v>
                  </c:pt>
                  <c:pt idx="32">
                    <c:v>MRP</c:v>
                  </c:pt>
                </c:lvl>
                <c:lvl>
                  <c:pt idx="0">
                    <c:v>2020</c:v>
                  </c:pt>
                  <c:pt idx="3">
                    <c:v>2021</c:v>
                  </c:pt>
                  <c:pt idx="6">
                    <c:v>2022</c:v>
                  </c:pt>
                  <c:pt idx="9">
                    <c:v>2023</c:v>
                  </c:pt>
                  <c:pt idx="12">
                    <c:v>2024</c:v>
                  </c:pt>
                  <c:pt idx="15">
                    <c:v>2025</c:v>
                  </c:pt>
                  <c:pt idx="18">
                    <c:v>2026</c:v>
                  </c:pt>
                  <c:pt idx="21">
                    <c:v>2027</c:v>
                  </c:pt>
                  <c:pt idx="24">
                    <c:v>2028</c:v>
                  </c:pt>
                  <c:pt idx="27">
                    <c:v>2029</c:v>
                  </c:pt>
                  <c:pt idx="30">
                    <c:v>2030</c:v>
                  </c:pt>
                </c:lvl>
              </c:multiLvlStrCache>
            </c:multiLvlStrRef>
          </c:cat>
          <c:val>
            <c:numRef>
              <c:f>Figure6!$B$42:$AH$42</c:f>
              <c:numCache>
                <c:formatCode>0.000_);[Red]\(0.000\)</c:formatCode>
                <c:ptCount val="33"/>
                <c:pt idx="0">
                  <c:v>27.725849727038991</c:v>
                </c:pt>
                <c:pt idx="1">
                  <c:v>26.368936609111291</c:v>
                </c:pt>
                <c:pt idx="2">
                  <c:v>24.956639282288553</c:v>
                </c:pt>
                <c:pt idx="3">
                  <c:v>24.300046423898326</c:v>
                </c:pt>
                <c:pt idx="4">
                  <c:v>21.586220188042891</c:v>
                </c:pt>
                <c:pt idx="5">
                  <c:v>18.761625534397449</c:v>
                </c:pt>
                <c:pt idx="6">
                  <c:v>13.867597433438059</c:v>
                </c:pt>
                <c:pt idx="7">
                  <c:v>9.7968580796549212</c:v>
                </c:pt>
                <c:pt idx="8">
                  <c:v>5.5599660991867426</c:v>
                </c:pt>
                <c:pt idx="9">
                  <c:v>14.462377811181476</c:v>
                </c:pt>
                <c:pt idx="10">
                  <c:v>9.0347253394706062</c:v>
                </c:pt>
                <c:pt idx="11">
                  <c:v>3.3855360321797199</c:v>
                </c:pt>
                <c:pt idx="12">
                  <c:v>23.083446506020774</c:v>
                </c:pt>
                <c:pt idx="13">
                  <c:v>16.298880916382199</c:v>
                </c:pt>
                <c:pt idx="14">
                  <c:v>9.2373942822685784</c:v>
                </c:pt>
                <c:pt idx="15">
                  <c:v>20.125811256922375</c:v>
                </c:pt>
                <c:pt idx="16">
                  <c:v>11.984332549356099</c:v>
                </c:pt>
                <c:pt idx="17">
                  <c:v>3.5105485884197405</c:v>
                </c:pt>
                <c:pt idx="18">
                  <c:v>17.105598961323324</c:v>
                </c:pt>
                <c:pt idx="19">
                  <c:v>8.9641202537570503</c:v>
                </c:pt>
                <c:pt idx="20">
                  <c:v>0.49033629282069158</c:v>
                </c:pt>
                <c:pt idx="21">
                  <c:v>23.743055532127123</c:v>
                </c:pt>
                <c:pt idx="22">
                  <c:v>15.601576824560849</c:v>
                </c:pt>
                <c:pt idx="23">
                  <c:v>7.1277928636244905</c:v>
                </c:pt>
                <c:pt idx="24">
                  <c:v>22.903816496014464</c:v>
                </c:pt>
                <c:pt idx="25">
                  <c:v>14.762337788448189</c:v>
                </c:pt>
                <c:pt idx="26">
                  <c:v>6.2885538275118309</c:v>
                </c:pt>
                <c:pt idx="27">
                  <c:v>21.149614632105877</c:v>
                </c:pt>
                <c:pt idx="28">
                  <c:v>13.008135924539602</c:v>
                </c:pt>
                <c:pt idx="29">
                  <c:v>4.5343519636032434</c:v>
                </c:pt>
                <c:pt idx="30">
                  <c:v>26.087341580519539</c:v>
                </c:pt>
                <c:pt idx="31">
                  <c:v>17.945862872953263</c:v>
                </c:pt>
                <c:pt idx="32">
                  <c:v>9.4720789120169062</c:v>
                </c:pt>
              </c:numCache>
            </c:numRef>
          </c:val>
          <c:extLst>
            <c:ext xmlns:c16="http://schemas.microsoft.com/office/drawing/2014/chart" uri="{C3380CC4-5D6E-409C-BE32-E72D297353CC}">
              <c16:uniqueId val="{00000004-85E7-134E-97A8-5CB1FAEA8BD4}"/>
            </c:ext>
          </c:extLst>
        </c:ser>
        <c:ser>
          <c:idx val="5"/>
          <c:order val="5"/>
          <c:tx>
            <c:strRef>
              <c:f>Figure6!$A$43</c:f>
              <c:strCache>
                <c:ptCount val="1"/>
                <c:pt idx="0">
                  <c:v>North-West</c:v>
                </c:pt>
              </c:strCache>
            </c:strRef>
          </c:tx>
          <c:spPr>
            <a:pattFill prst="dashHorz">
              <a:fgClr>
                <a:schemeClr val="tx1"/>
              </a:fgClr>
              <a:bgClr>
                <a:schemeClr val="bg1"/>
              </a:bgClr>
            </a:pattFill>
            <a:ln>
              <a:solidFill>
                <a:schemeClr val="tx1"/>
              </a:solidFill>
            </a:ln>
            <a:effectLst/>
          </c:spPr>
          <c:invertIfNegative val="0"/>
          <c:cat>
            <c:multiLvlStrRef>
              <c:f>Figure6!$B$36:$AH$37</c:f>
              <c:multiLvlStrCache>
                <c:ptCount val="33"/>
                <c:lvl>
                  <c:pt idx="0">
                    <c:v>BAU</c:v>
                  </c:pt>
                  <c:pt idx="1">
                    <c:v>LRP</c:v>
                  </c:pt>
                  <c:pt idx="2">
                    <c:v>MRP</c:v>
                  </c:pt>
                  <c:pt idx="3">
                    <c:v>BAU</c:v>
                  </c:pt>
                  <c:pt idx="4">
                    <c:v>LRP</c:v>
                  </c:pt>
                  <c:pt idx="5">
                    <c:v>MRP</c:v>
                  </c:pt>
                  <c:pt idx="6">
                    <c:v>BAU</c:v>
                  </c:pt>
                  <c:pt idx="7">
                    <c:v>LRP</c:v>
                  </c:pt>
                  <c:pt idx="8">
                    <c:v>MRP</c:v>
                  </c:pt>
                  <c:pt idx="9">
                    <c:v>BAU</c:v>
                  </c:pt>
                  <c:pt idx="10">
                    <c:v>LRP</c:v>
                  </c:pt>
                  <c:pt idx="11">
                    <c:v>MRP</c:v>
                  </c:pt>
                  <c:pt idx="12">
                    <c:v>BAU</c:v>
                  </c:pt>
                  <c:pt idx="13">
                    <c:v>LRP</c:v>
                  </c:pt>
                  <c:pt idx="14">
                    <c:v>MRP</c:v>
                  </c:pt>
                  <c:pt idx="15">
                    <c:v>BAU</c:v>
                  </c:pt>
                  <c:pt idx="16">
                    <c:v>LRP</c:v>
                  </c:pt>
                  <c:pt idx="17">
                    <c:v>MRP</c:v>
                  </c:pt>
                  <c:pt idx="18">
                    <c:v>BAU</c:v>
                  </c:pt>
                  <c:pt idx="19">
                    <c:v>LRP</c:v>
                  </c:pt>
                  <c:pt idx="20">
                    <c:v>MRP</c:v>
                  </c:pt>
                  <c:pt idx="21">
                    <c:v>BAU</c:v>
                  </c:pt>
                  <c:pt idx="22">
                    <c:v>LRP</c:v>
                  </c:pt>
                  <c:pt idx="23">
                    <c:v>MRP</c:v>
                  </c:pt>
                  <c:pt idx="24">
                    <c:v>BAU</c:v>
                  </c:pt>
                  <c:pt idx="25">
                    <c:v>LRP</c:v>
                  </c:pt>
                  <c:pt idx="26">
                    <c:v>MRP</c:v>
                  </c:pt>
                  <c:pt idx="27">
                    <c:v>BAU</c:v>
                  </c:pt>
                  <c:pt idx="28">
                    <c:v>LRP</c:v>
                  </c:pt>
                  <c:pt idx="29">
                    <c:v>MRP</c:v>
                  </c:pt>
                  <c:pt idx="30">
                    <c:v>BAU</c:v>
                  </c:pt>
                  <c:pt idx="31">
                    <c:v>LRP</c:v>
                  </c:pt>
                  <c:pt idx="32">
                    <c:v>MRP</c:v>
                  </c:pt>
                </c:lvl>
                <c:lvl>
                  <c:pt idx="0">
                    <c:v>2020</c:v>
                  </c:pt>
                  <c:pt idx="3">
                    <c:v>2021</c:v>
                  </c:pt>
                  <c:pt idx="6">
                    <c:v>2022</c:v>
                  </c:pt>
                  <c:pt idx="9">
                    <c:v>2023</c:v>
                  </c:pt>
                  <c:pt idx="12">
                    <c:v>2024</c:v>
                  </c:pt>
                  <c:pt idx="15">
                    <c:v>2025</c:v>
                  </c:pt>
                  <c:pt idx="18">
                    <c:v>2026</c:v>
                  </c:pt>
                  <c:pt idx="21">
                    <c:v>2027</c:v>
                  </c:pt>
                  <c:pt idx="24">
                    <c:v>2028</c:v>
                  </c:pt>
                  <c:pt idx="27">
                    <c:v>2029</c:v>
                  </c:pt>
                  <c:pt idx="30">
                    <c:v>2030</c:v>
                  </c:pt>
                </c:lvl>
              </c:multiLvlStrCache>
            </c:multiLvlStrRef>
          </c:cat>
          <c:val>
            <c:numRef>
              <c:f>Figure6!$B$43:$AH$43</c:f>
              <c:numCache>
                <c:formatCode>0.000_);[Red]\(0.000\)</c:formatCode>
                <c:ptCount val="33"/>
                <c:pt idx="0">
                  <c:v>21.302474858744244</c:v>
                </c:pt>
                <c:pt idx="1">
                  <c:v>17.33862872183515</c:v>
                </c:pt>
                <c:pt idx="2">
                  <c:v>13.212992946684885</c:v>
                </c:pt>
                <c:pt idx="3">
                  <c:v>18.346932504023862</c:v>
                </c:pt>
                <c:pt idx="4">
                  <c:v>10.419240230205702</c:v>
                </c:pt>
                <c:pt idx="5">
                  <c:v>2.1679686799051416</c:v>
                </c:pt>
                <c:pt idx="6">
                  <c:v>28.860785842573765</c:v>
                </c:pt>
                <c:pt idx="7">
                  <c:v>16.969247431846512</c:v>
                </c:pt>
                <c:pt idx="8">
                  <c:v>4.5923401063956844</c:v>
                </c:pt>
                <c:pt idx="9">
                  <c:v>34.128830021141972</c:v>
                </c:pt>
                <c:pt idx="10">
                  <c:v>18.273445473505621</c:v>
                </c:pt>
                <c:pt idx="11">
                  <c:v>1.7709023729045292</c:v>
                </c:pt>
                <c:pt idx="12">
                  <c:v>42.747536066412373</c:v>
                </c:pt>
                <c:pt idx="13">
                  <c:v>22.928305381866927</c:v>
                </c:pt>
                <c:pt idx="14">
                  <c:v>2.3001265061155718</c:v>
                </c:pt>
                <c:pt idx="15">
                  <c:v>55.425408926393487</c:v>
                </c:pt>
                <c:pt idx="16">
                  <c:v>31.642332104938976</c:v>
                </c:pt>
                <c:pt idx="17">
                  <c:v>6.8885174540373262</c:v>
                </c:pt>
                <c:pt idx="18">
                  <c:v>53.504674616424396</c:v>
                </c:pt>
                <c:pt idx="19">
                  <c:v>29.721597794969885</c:v>
                </c:pt>
                <c:pt idx="20">
                  <c:v>4.9677831440682345</c:v>
                </c:pt>
                <c:pt idx="21">
                  <c:v>51.452051537977297</c:v>
                </c:pt>
                <c:pt idx="22">
                  <c:v>27.66897471652279</c:v>
                </c:pt>
                <c:pt idx="23">
                  <c:v>2.9151600656211376</c:v>
                </c:pt>
                <c:pt idx="24">
                  <c:v>55.538300312828738</c:v>
                </c:pt>
                <c:pt idx="25">
                  <c:v>31.755223491374228</c:v>
                </c:pt>
                <c:pt idx="26">
                  <c:v>7.0014088404725774</c:v>
                </c:pt>
                <c:pt idx="27">
                  <c:v>53.586330649826586</c:v>
                </c:pt>
                <c:pt idx="28">
                  <c:v>29.803253828372078</c:v>
                </c:pt>
                <c:pt idx="29">
                  <c:v>5.0494391774704273</c:v>
                </c:pt>
                <c:pt idx="30">
                  <c:v>53.646565293946331</c:v>
                </c:pt>
                <c:pt idx="31">
                  <c:v>29.863488472491824</c:v>
                </c:pt>
                <c:pt idx="32">
                  <c:v>5.1096738215901718</c:v>
                </c:pt>
              </c:numCache>
            </c:numRef>
          </c:val>
          <c:extLst>
            <c:ext xmlns:c16="http://schemas.microsoft.com/office/drawing/2014/chart" uri="{C3380CC4-5D6E-409C-BE32-E72D297353CC}">
              <c16:uniqueId val="{00000005-85E7-134E-97A8-5CB1FAEA8BD4}"/>
            </c:ext>
          </c:extLst>
        </c:ser>
        <c:dLbls>
          <c:showLegendKey val="0"/>
          <c:showVal val="0"/>
          <c:showCatName val="0"/>
          <c:showSerName val="0"/>
          <c:showPercent val="0"/>
          <c:showBubbleSize val="0"/>
        </c:dLbls>
        <c:gapWidth val="150"/>
        <c:overlap val="100"/>
        <c:axId val="555460480"/>
        <c:axId val="555462128"/>
      </c:barChart>
      <c:catAx>
        <c:axId val="5554604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55462128"/>
        <c:crosses val="autoZero"/>
        <c:auto val="1"/>
        <c:lblAlgn val="ctr"/>
        <c:lblOffset val="100"/>
        <c:noMultiLvlLbl val="0"/>
      </c:catAx>
      <c:valAx>
        <c:axId val="555462128"/>
        <c:scaling>
          <c:orientation val="minMax"/>
          <c:max val="25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t>GW</a:t>
                </a:r>
                <a:endParaRPr lang="zh-CN"/>
              </a:p>
            </c:rich>
          </c:tx>
          <c:layout>
            <c:manualLayout>
              <c:xMode val="edge"/>
              <c:yMode val="edge"/>
              <c:x val="9.3333323534559205E-3"/>
              <c:y val="0.373411077946620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_);[Red]\(#,##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55460480"/>
        <c:crosses val="autoZero"/>
        <c:crossBetween val="between"/>
      </c:valAx>
      <c:spPr>
        <a:noFill/>
        <a:ln>
          <a:solidFill>
            <a:schemeClr val="tx1"/>
          </a:solidFill>
        </a:ln>
        <a:effectLst/>
      </c:spPr>
    </c:plotArea>
    <c:legend>
      <c:legendPos val="b"/>
      <c:layout>
        <c:manualLayout>
          <c:xMode val="edge"/>
          <c:yMode val="edge"/>
          <c:x val="5.4020267252538799E-2"/>
          <c:y val="0.93560137114564035"/>
          <c:w val="0.90397011336621513"/>
          <c:h val="4.7161391535605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2854069811534"/>
          <c:y val="5.0925925925925923E-2"/>
          <c:w val="0.82531600720427511"/>
          <c:h val="0.73647160565174141"/>
        </c:manualLayout>
      </c:layout>
      <c:lineChart>
        <c:grouping val="standard"/>
        <c:varyColors val="0"/>
        <c:ser>
          <c:idx val="0"/>
          <c:order val="0"/>
          <c:tx>
            <c:strRef>
              <c:f>Figure7!$A$2</c:f>
              <c:strCache>
                <c:ptCount val="1"/>
                <c:pt idx="0">
                  <c:v>BAU Scenario</c:v>
                </c:pt>
              </c:strCache>
            </c:strRef>
          </c:tx>
          <c:spPr>
            <a:ln w="19050" cap="rnd">
              <a:solidFill>
                <a:schemeClr val="tx1"/>
              </a:solidFill>
              <a:prstDash val="solid"/>
              <a:round/>
            </a:ln>
            <a:effectLst/>
          </c:spPr>
          <c:marker>
            <c:symbol val="triangle"/>
            <c:size val="7"/>
            <c:spPr>
              <a:solidFill>
                <a:schemeClr val="tx1"/>
              </a:solidFill>
              <a:ln w="12700">
                <a:solidFill>
                  <a:schemeClr val="tx1"/>
                </a:solidFill>
              </a:ln>
              <a:effectLst/>
            </c:spPr>
          </c:marker>
          <c:cat>
            <c:numRef>
              <c:f>Figure7!$B$1:$L$1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Figure7!$B$2:$L$2</c:f>
              <c:numCache>
                <c:formatCode>0%</c:formatCode>
                <c:ptCount val="11"/>
                <c:pt idx="0">
                  <c:v>0.43851118346683576</c:v>
                </c:pt>
                <c:pt idx="1">
                  <c:v>0.43990834884712815</c:v>
                </c:pt>
                <c:pt idx="2">
                  <c:v>0.43128801572417214</c:v>
                </c:pt>
                <c:pt idx="3">
                  <c:v>0.41877516321924096</c:v>
                </c:pt>
                <c:pt idx="4">
                  <c:v>0.40598695824511666</c:v>
                </c:pt>
                <c:pt idx="5">
                  <c:v>0.3923140924775268</c:v>
                </c:pt>
                <c:pt idx="6">
                  <c:v>0.39217154878208194</c:v>
                </c:pt>
                <c:pt idx="7">
                  <c:v>0.38975178664913013</c:v>
                </c:pt>
                <c:pt idx="8">
                  <c:v>0.38886748748736794</c:v>
                </c:pt>
                <c:pt idx="9">
                  <c:v>0.38673920575503462</c:v>
                </c:pt>
                <c:pt idx="10">
                  <c:v>0.38758355028060676</c:v>
                </c:pt>
              </c:numCache>
            </c:numRef>
          </c:val>
          <c:smooth val="0"/>
          <c:extLst>
            <c:ext xmlns:c16="http://schemas.microsoft.com/office/drawing/2014/chart" uri="{C3380CC4-5D6E-409C-BE32-E72D297353CC}">
              <c16:uniqueId val="{00000000-A03D-C64F-92D5-DB1EE692555E}"/>
            </c:ext>
          </c:extLst>
        </c:ser>
        <c:ser>
          <c:idx val="1"/>
          <c:order val="1"/>
          <c:tx>
            <c:strRef>
              <c:f>Figure7!$A$3</c:f>
              <c:strCache>
                <c:ptCount val="1"/>
                <c:pt idx="0">
                  <c:v>LRP Scenario</c:v>
                </c:pt>
              </c:strCache>
            </c:strRef>
          </c:tx>
          <c:spPr>
            <a:ln w="19050" cap="rnd">
              <a:solidFill>
                <a:schemeClr val="tx1"/>
              </a:solidFill>
              <a:prstDash val="solid"/>
              <a:round/>
            </a:ln>
            <a:effectLst/>
          </c:spPr>
          <c:marker>
            <c:symbol val="x"/>
            <c:size val="7"/>
            <c:spPr>
              <a:solidFill>
                <a:schemeClr val="tx1"/>
              </a:solidFill>
              <a:ln w="9525">
                <a:solidFill>
                  <a:schemeClr val="tx1"/>
                </a:solidFill>
              </a:ln>
              <a:effectLst/>
            </c:spPr>
          </c:marker>
          <c:cat>
            <c:numRef>
              <c:f>Figure7!$B$1:$L$1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Figure7!$B$3:$L$3</c:f>
              <c:numCache>
                <c:formatCode>0%</c:formatCode>
                <c:ptCount val="11"/>
                <c:pt idx="0">
                  <c:v>0.44493700828979055</c:v>
                </c:pt>
                <c:pt idx="1">
                  <c:v>0.45265573614523147</c:v>
                </c:pt>
                <c:pt idx="2">
                  <c:v>0.44988429068172348</c:v>
                </c:pt>
                <c:pt idx="3">
                  <c:v>0.44262168988854284</c:v>
                </c:pt>
                <c:pt idx="4">
                  <c:v>0.43464738288455912</c:v>
                </c:pt>
                <c:pt idx="5">
                  <c:v>0.42530699074109057</c:v>
                </c:pt>
                <c:pt idx="6">
                  <c:v>0.42546655057050176</c:v>
                </c:pt>
                <c:pt idx="7">
                  <c:v>0.42326260714666403</c:v>
                </c:pt>
                <c:pt idx="8">
                  <c:v>0.4226082306429369</c:v>
                </c:pt>
                <c:pt idx="9">
                  <c:v>0.42062618431148263</c:v>
                </c:pt>
                <c:pt idx="10">
                  <c:v>0.42196403318945069</c:v>
                </c:pt>
              </c:numCache>
            </c:numRef>
          </c:val>
          <c:smooth val="0"/>
          <c:extLst>
            <c:ext xmlns:c16="http://schemas.microsoft.com/office/drawing/2014/chart" uri="{C3380CC4-5D6E-409C-BE32-E72D297353CC}">
              <c16:uniqueId val="{00000001-A03D-C64F-92D5-DB1EE692555E}"/>
            </c:ext>
          </c:extLst>
        </c:ser>
        <c:ser>
          <c:idx val="2"/>
          <c:order val="2"/>
          <c:tx>
            <c:strRef>
              <c:f>Figure7!$A$4</c:f>
              <c:strCache>
                <c:ptCount val="1"/>
                <c:pt idx="0">
                  <c:v>MRP Scenario</c:v>
                </c:pt>
              </c:strCache>
            </c:strRef>
          </c:tx>
          <c:spPr>
            <a:ln w="19050" cap="rnd">
              <a:solidFill>
                <a:schemeClr val="tx1"/>
              </a:solidFill>
              <a:prstDash val="solid"/>
              <a:round/>
            </a:ln>
            <a:effectLst/>
          </c:spPr>
          <c:marker>
            <c:symbol val="circle"/>
            <c:size val="7"/>
            <c:spPr>
              <a:solidFill>
                <a:schemeClr val="tx1"/>
              </a:solidFill>
              <a:ln w="9525">
                <a:solidFill>
                  <a:schemeClr val="tx1"/>
                </a:solidFill>
              </a:ln>
              <a:effectLst/>
            </c:spPr>
          </c:marker>
          <c:cat>
            <c:numRef>
              <c:f>Figure7!$B$1:$L$1</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Figure7!$B$4:$L$4</c:f>
              <c:numCache>
                <c:formatCode>0%</c:formatCode>
                <c:ptCount val="11"/>
                <c:pt idx="0">
                  <c:v>0.45182822103290149</c:v>
                </c:pt>
                <c:pt idx="1">
                  <c:v>0.46593295775859211</c:v>
                </c:pt>
                <c:pt idx="2">
                  <c:v>0.46849606211484257</c:v>
                </c:pt>
                <c:pt idx="3">
                  <c:v>0.46663175021475128</c:v>
                </c:pt>
                <c:pt idx="4">
                  <c:v>0.46393800422773013</c:v>
                </c:pt>
                <c:pt idx="5">
                  <c:v>0.4596123600569445</c:v>
                </c:pt>
                <c:pt idx="6">
                  <c:v>0.45888284385248246</c:v>
                </c:pt>
                <c:pt idx="7">
                  <c:v>0.45597366084798624</c:v>
                </c:pt>
                <c:pt idx="8">
                  <c:v>0.45487193205007448</c:v>
                </c:pt>
                <c:pt idx="9">
                  <c:v>0.45611504251440621</c:v>
                </c:pt>
                <c:pt idx="10">
                  <c:v>0.45726500314183494</c:v>
                </c:pt>
              </c:numCache>
            </c:numRef>
          </c:val>
          <c:smooth val="0"/>
          <c:extLst>
            <c:ext xmlns:c16="http://schemas.microsoft.com/office/drawing/2014/chart" uri="{C3380CC4-5D6E-409C-BE32-E72D297353CC}">
              <c16:uniqueId val="{00000002-A03D-C64F-92D5-DB1EE692555E}"/>
            </c:ext>
          </c:extLst>
        </c:ser>
        <c:dLbls>
          <c:showLegendKey val="0"/>
          <c:showVal val="0"/>
          <c:showCatName val="0"/>
          <c:showSerName val="0"/>
          <c:showPercent val="0"/>
          <c:showBubbleSize val="0"/>
        </c:dLbls>
        <c:marker val="1"/>
        <c:smooth val="0"/>
        <c:axId val="1635384000"/>
        <c:axId val="1635374256"/>
      </c:lineChart>
      <c:catAx>
        <c:axId val="1635384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5374256"/>
        <c:crosses val="autoZero"/>
        <c:auto val="1"/>
        <c:lblAlgn val="ctr"/>
        <c:lblOffset val="100"/>
        <c:noMultiLvlLbl val="0"/>
      </c:catAx>
      <c:valAx>
        <c:axId val="1635374256"/>
        <c:scaling>
          <c:orientation val="minMax"/>
          <c:max val="0.5"/>
          <c:min val="0.30000000000000004"/>
        </c:scaling>
        <c:delete val="0"/>
        <c:axPos val="l"/>
        <c:title>
          <c:tx>
            <c:rich>
              <a:bodyPr rot="-5400000" spcFirstLastPara="1" vertOverflow="ellipsis" vert="horz" wrap="square" anchor="ctr" anchorCtr="1"/>
              <a:lstStyle/>
              <a:p>
                <a:pPr algn="ctr" rtl="0">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t>Capacity factor of coal-fired power</a:t>
                </a:r>
                <a:endParaRPr lang="zh-CN"/>
              </a:p>
            </c:rich>
          </c:tx>
          <c:layout>
            <c:manualLayout>
              <c:xMode val="edge"/>
              <c:yMode val="edge"/>
              <c:x val="2.4805656124184013E-2"/>
              <c:y val="0.10975146016673396"/>
            </c:manualLayout>
          </c:layout>
          <c:overlay val="0"/>
          <c:spPr>
            <a:noFill/>
            <a:ln>
              <a:noFill/>
            </a:ln>
            <a:effectLst/>
          </c:spPr>
          <c:txPr>
            <a:bodyPr rot="-5400000" spcFirstLastPara="1" vertOverflow="ellipsis" vert="horz" wrap="square" anchor="ctr" anchorCtr="1"/>
            <a:lstStyle/>
            <a:p>
              <a:pPr algn="ctr" rtl="0">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5384000"/>
        <c:crosses val="autoZero"/>
        <c:crossBetween val="between"/>
        <c:majorUnit val="5.000000000000001E-2"/>
      </c:valAx>
      <c:spPr>
        <a:noFill/>
        <a:ln>
          <a:solidFill>
            <a:schemeClr val="tx1"/>
          </a:solidFill>
        </a:ln>
        <a:effectLst/>
      </c:spPr>
    </c:plotArea>
    <c:legend>
      <c:legendPos val="b"/>
      <c:layout>
        <c:manualLayout>
          <c:xMode val="edge"/>
          <c:yMode val="edge"/>
          <c:x val="7.8540682414698165E-2"/>
          <c:y val="0.87341402284366754"/>
          <c:w val="0.88736307961504812"/>
          <c:h val="9.880797846473138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14891236958"/>
          <c:y val="2.9100458269609653E-2"/>
          <c:w val="0.85247112892492083"/>
          <c:h val="0.75680269133025035"/>
        </c:manualLayout>
      </c:layout>
      <c:barChart>
        <c:barDir val="col"/>
        <c:grouping val="stacked"/>
        <c:varyColors val="0"/>
        <c:ser>
          <c:idx val="0"/>
          <c:order val="0"/>
          <c:tx>
            <c:strRef>
              <c:f>'Figure 8'!$B$1:$B$2</c:f>
              <c:strCache>
                <c:ptCount val="2"/>
                <c:pt idx="0">
                  <c:v>BAU Scenario</c:v>
                </c:pt>
                <c:pt idx="1">
                  <c:v>Bank Loss</c:v>
                </c:pt>
              </c:strCache>
            </c:strRef>
          </c:tx>
          <c:spPr>
            <a:pattFill prst="pct75">
              <a:fgClr>
                <a:schemeClr val="bg1">
                  <a:lumMod val="50000"/>
                </a:schemeClr>
              </a:fgClr>
              <a:bgClr>
                <a:schemeClr val="bg1"/>
              </a:bgClr>
            </a:pattFill>
            <a:ln>
              <a:solidFill>
                <a:schemeClr val="tx1"/>
              </a:solidFill>
            </a:ln>
            <a:effectLst>
              <a:outerShdw blurRad="57150" dist="19050" dir="5400000" algn="ctr" rotWithShape="0">
                <a:srgbClr val="000000">
                  <a:alpha val="63000"/>
                </a:srgbClr>
              </a:outerShdw>
            </a:effectLst>
          </c:spPr>
          <c:invertIfNegative val="0"/>
          <c:dPt>
            <c:idx val="0"/>
            <c:invertIfNegative val="0"/>
            <c:bubble3D val="0"/>
            <c:extLst>
              <c:ext xmlns:c16="http://schemas.microsoft.com/office/drawing/2014/chart" uri="{C3380CC4-5D6E-409C-BE32-E72D297353CC}">
                <c16:uniqueId val="{00000000-0F9E-594F-A10B-18A01B1E49B1}"/>
              </c:ext>
            </c:extLst>
          </c:dPt>
          <c:cat>
            <c:numRef>
              <c:f>'Figure 8'!$A$3:$A$45</c:f>
              <c:numCache>
                <c:formatCode>General</c:formatCode>
                <c:ptCount val="43"/>
                <c:pt idx="1">
                  <c:v>2020</c:v>
                </c:pt>
                <c:pt idx="5">
                  <c:v>2021</c:v>
                </c:pt>
                <c:pt idx="9">
                  <c:v>2022</c:v>
                </c:pt>
                <c:pt idx="13">
                  <c:v>2023</c:v>
                </c:pt>
                <c:pt idx="17">
                  <c:v>2024</c:v>
                </c:pt>
                <c:pt idx="21">
                  <c:v>2025</c:v>
                </c:pt>
                <c:pt idx="25">
                  <c:v>2026</c:v>
                </c:pt>
                <c:pt idx="29">
                  <c:v>2027</c:v>
                </c:pt>
                <c:pt idx="33">
                  <c:v>2028</c:v>
                </c:pt>
                <c:pt idx="37">
                  <c:v>2029</c:v>
                </c:pt>
                <c:pt idx="41">
                  <c:v>2030</c:v>
                </c:pt>
              </c:numCache>
            </c:numRef>
          </c:cat>
          <c:val>
            <c:numRef>
              <c:f>'Figure 8'!$B$3:$B$45</c:f>
              <c:numCache>
                <c:formatCode>0</c:formatCode>
                <c:ptCount val="43"/>
                <c:pt idx="0">
                  <c:v>297.97435246190315</c:v>
                </c:pt>
                <c:pt idx="4">
                  <c:v>264.67399272331153</c:v>
                </c:pt>
                <c:pt idx="8">
                  <c:v>250.50803265553375</c:v>
                </c:pt>
                <c:pt idx="12">
                  <c:v>321.74146678944282</c:v>
                </c:pt>
                <c:pt idx="16">
                  <c:v>259.04724503441105</c:v>
                </c:pt>
                <c:pt idx="20">
                  <c:v>246.65222622979641</c:v>
                </c:pt>
                <c:pt idx="24">
                  <c:v>190.46335417042977</c:v>
                </c:pt>
                <c:pt idx="28">
                  <c:v>181.63522897094407</c:v>
                </c:pt>
                <c:pt idx="32">
                  <c:v>147.46246335976795</c:v>
                </c:pt>
                <c:pt idx="36">
                  <c:v>121.2509424162841</c:v>
                </c:pt>
                <c:pt idx="40">
                  <c:v>74.664416988303984</c:v>
                </c:pt>
              </c:numCache>
            </c:numRef>
          </c:val>
          <c:extLst>
            <c:ext xmlns:c16="http://schemas.microsoft.com/office/drawing/2014/chart" uri="{C3380CC4-5D6E-409C-BE32-E72D297353CC}">
              <c16:uniqueId val="{00000001-0F9E-594F-A10B-18A01B1E49B1}"/>
            </c:ext>
          </c:extLst>
        </c:ser>
        <c:ser>
          <c:idx val="1"/>
          <c:order val="1"/>
          <c:tx>
            <c:strRef>
              <c:f>'Figure 8'!$C$1:$C$2</c:f>
              <c:strCache>
                <c:ptCount val="2"/>
                <c:pt idx="0">
                  <c:v>BAU Scenario</c:v>
                </c:pt>
                <c:pt idx="1">
                  <c:v>Enterprise Loss</c:v>
                </c:pt>
              </c:strCache>
            </c:strRef>
          </c:tx>
          <c:spPr>
            <a:pattFill prst="pct75">
              <a:fgClr>
                <a:schemeClr val="accent1"/>
              </a:fgClr>
              <a:bgClr>
                <a:schemeClr val="bg1"/>
              </a:bgClr>
            </a:pattFill>
            <a:ln>
              <a:solidFill>
                <a:schemeClr val="tx1"/>
              </a:solidFill>
            </a:ln>
            <a:effectLst>
              <a:outerShdw blurRad="57150" dist="19050" dir="5400000" algn="ctr" rotWithShape="0">
                <a:srgbClr val="000000">
                  <a:alpha val="63000"/>
                </a:srgbClr>
              </a:outerShdw>
            </a:effectLst>
          </c:spPr>
          <c:invertIfNegative val="0"/>
          <c:cat>
            <c:numRef>
              <c:f>'Figure 8'!$A$3:$A$45</c:f>
              <c:numCache>
                <c:formatCode>General</c:formatCode>
                <c:ptCount val="43"/>
                <c:pt idx="1">
                  <c:v>2020</c:v>
                </c:pt>
                <c:pt idx="5">
                  <c:v>2021</c:v>
                </c:pt>
                <c:pt idx="9">
                  <c:v>2022</c:v>
                </c:pt>
                <c:pt idx="13">
                  <c:v>2023</c:v>
                </c:pt>
                <c:pt idx="17">
                  <c:v>2024</c:v>
                </c:pt>
                <c:pt idx="21">
                  <c:v>2025</c:v>
                </c:pt>
                <c:pt idx="25">
                  <c:v>2026</c:v>
                </c:pt>
                <c:pt idx="29">
                  <c:v>2027</c:v>
                </c:pt>
                <c:pt idx="33">
                  <c:v>2028</c:v>
                </c:pt>
                <c:pt idx="37">
                  <c:v>2029</c:v>
                </c:pt>
                <c:pt idx="41">
                  <c:v>2030</c:v>
                </c:pt>
              </c:numCache>
            </c:numRef>
          </c:cat>
          <c:val>
            <c:numRef>
              <c:f>'Figure 8'!$C$3:$C$45</c:f>
              <c:numCache>
                <c:formatCode>0</c:formatCode>
                <c:ptCount val="43"/>
                <c:pt idx="0">
                  <c:v>261.71476134678443</c:v>
                </c:pt>
                <c:pt idx="4">
                  <c:v>237.66441104807046</c:v>
                </c:pt>
                <c:pt idx="8">
                  <c:v>235.07428113431862</c:v>
                </c:pt>
                <c:pt idx="12">
                  <c:v>298.38903647509557</c:v>
                </c:pt>
                <c:pt idx="16">
                  <c:v>282.74552004825978</c:v>
                </c:pt>
                <c:pt idx="20">
                  <c:v>285.7510316589989</c:v>
                </c:pt>
                <c:pt idx="24">
                  <c:v>237.19148003205967</c:v>
                </c:pt>
                <c:pt idx="28">
                  <c:v>245.05445362876458</c:v>
                </c:pt>
                <c:pt idx="32">
                  <c:v>213.91445310790161</c:v>
                </c:pt>
                <c:pt idx="36">
                  <c:v>190.34185950839787</c:v>
                </c:pt>
                <c:pt idx="40">
                  <c:v>131.24000554149293</c:v>
                </c:pt>
              </c:numCache>
            </c:numRef>
          </c:val>
          <c:extLst>
            <c:ext xmlns:c16="http://schemas.microsoft.com/office/drawing/2014/chart" uri="{C3380CC4-5D6E-409C-BE32-E72D297353CC}">
              <c16:uniqueId val="{00000002-0F9E-594F-A10B-18A01B1E49B1}"/>
            </c:ext>
          </c:extLst>
        </c:ser>
        <c:ser>
          <c:idx val="2"/>
          <c:order val="2"/>
          <c:tx>
            <c:strRef>
              <c:f>'Figure 8'!$D$1:$D$2</c:f>
              <c:strCache>
                <c:ptCount val="2"/>
                <c:pt idx="0">
                  <c:v>LRP Scenario</c:v>
                </c:pt>
                <c:pt idx="1">
                  <c:v>Bank Loss</c:v>
                </c:pt>
              </c:strCache>
            </c:strRef>
          </c:tx>
          <c:spPr>
            <a:pattFill prst="dkHorz">
              <a:fgClr>
                <a:schemeClr val="bg1">
                  <a:lumMod val="50000"/>
                </a:schemeClr>
              </a:fgClr>
              <a:bgClr>
                <a:schemeClr val="bg1"/>
              </a:bgClr>
            </a:pattFill>
            <a:ln>
              <a:solidFill>
                <a:schemeClr val="tx1"/>
              </a:solidFill>
            </a:ln>
            <a:effectLst>
              <a:outerShdw blurRad="57150" dist="19050" dir="5400000" algn="ctr" rotWithShape="0">
                <a:srgbClr val="000000">
                  <a:alpha val="63000"/>
                </a:srgbClr>
              </a:outerShdw>
            </a:effectLst>
          </c:spPr>
          <c:invertIfNegative val="0"/>
          <c:cat>
            <c:numRef>
              <c:f>'Figure 8'!$A$3:$A$45</c:f>
              <c:numCache>
                <c:formatCode>General</c:formatCode>
                <c:ptCount val="43"/>
                <c:pt idx="1">
                  <c:v>2020</c:v>
                </c:pt>
                <c:pt idx="5">
                  <c:v>2021</c:v>
                </c:pt>
                <c:pt idx="9">
                  <c:v>2022</c:v>
                </c:pt>
                <c:pt idx="13">
                  <c:v>2023</c:v>
                </c:pt>
                <c:pt idx="17">
                  <c:v>2024</c:v>
                </c:pt>
                <c:pt idx="21">
                  <c:v>2025</c:v>
                </c:pt>
                <c:pt idx="25">
                  <c:v>2026</c:v>
                </c:pt>
                <c:pt idx="29">
                  <c:v>2027</c:v>
                </c:pt>
                <c:pt idx="33">
                  <c:v>2028</c:v>
                </c:pt>
                <c:pt idx="37">
                  <c:v>2029</c:v>
                </c:pt>
                <c:pt idx="41">
                  <c:v>2030</c:v>
                </c:pt>
              </c:numCache>
            </c:numRef>
          </c:cat>
          <c:val>
            <c:numRef>
              <c:f>'Figure 8'!$D$3:$D$45</c:f>
              <c:numCache>
                <c:formatCode>0</c:formatCode>
                <c:ptCount val="43"/>
                <c:pt idx="1">
                  <c:v>250.71049955258673</c:v>
                </c:pt>
                <c:pt idx="5">
                  <c:v>187.52516747038098</c:v>
                </c:pt>
                <c:pt idx="9">
                  <c:v>158.13242268623245</c:v>
                </c:pt>
                <c:pt idx="13">
                  <c:v>180.53561235565078</c:v>
                </c:pt>
                <c:pt idx="17">
                  <c:v>150.70403100594112</c:v>
                </c:pt>
                <c:pt idx="21">
                  <c:v>143.80238834399424</c:v>
                </c:pt>
                <c:pt idx="25">
                  <c:v>103.25385920955803</c:v>
                </c:pt>
                <c:pt idx="29">
                  <c:v>102.8809899094022</c:v>
                </c:pt>
                <c:pt idx="33">
                  <c:v>83.687346418680804</c:v>
                </c:pt>
                <c:pt idx="37">
                  <c:v>63.660980813458387</c:v>
                </c:pt>
                <c:pt idx="41">
                  <c:v>43.261202714981458</c:v>
                </c:pt>
              </c:numCache>
            </c:numRef>
          </c:val>
          <c:extLst>
            <c:ext xmlns:c16="http://schemas.microsoft.com/office/drawing/2014/chart" uri="{C3380CC4-5D6E-409C-BE32-E72D297353CC}">
              <c16:uniqueId val="{00000003-0F9E-594F-A10B-18A01B1E49B1}"/>
            </c:ext>
          </c:extLst>
        </c:ser>
        <c:ser>
          <c:idx val="3"/>
          <c:order val="3"/>
          <c:tx>
            <c:strRef>
              <c:f>'Figure 8'!$E$1:$E$2</c:f>
              <c:strCache>
                <c:ptCount val="2"/>
                <c:pt idx="0">
                  <c:v>LRP Scenario</c:v>
                </c:pt>
                <c:pt idx="1">
                  <c:v>Enterprise Loss</c:v>
                </c:pt>
              </c:strCache>
            </c:strRef>
          </c:tx>
          <c:spPr>
            <a:pattFill prst="narHorz">
              <a:fgClr>
                <a:srgbClr val="0070C0"/>
              </a:fgClr>
              <a:bgClr>
                <a:schemeClr val="bg1"/>
              </a:bgClr>
            </a:pattFill>
            <a:ln>
              <a:solidFill>
                <a:schemeClr val="tx1"/>
              </a:solidFill>
            </a:ln>
            <a:effectLst>
              <a:outerShdw blurRad="57150" dist="19050" dir="5400000" algn="ctr" rotWithShape="0">
                <a:srgbClr val="000000">
                  <a:alpha val="63000"/>
                </a:srgbClr>
              </a:outerShdw>
            </a:effectLst>
          </c:spPr>
          <c:invertIfNegative val="0"/>
          <c:cat>
            <c:numRef>
              <c:f>'Figure 8'!$A$3:$A$45</c:f>
              <c:numCache>
                <c:formatCode>General</c:formatCode>
                <c:ptCount val="43"/>
                <c:pt idx="1">
                  <c:v>2020</c:v>
                </c:pt>
                <c:pt idx="5">
                  <c:v>2021</c:v>
                </c:pt>
                <c:pt idx="9">
                  <c:v>2022</c:v>
                </c:pt>
                <c:pt idx="13">
                  <c:v>2023</c:v>
                </c:pt>
                <c:pt idx="17">
                  <c:v>2024</c:v>
                </c:pt>
                <c:pt idx="21">
                  <c:v>2025</c:v>
                </c:pt>
                <c:pt idx="25">
                  <c:v>2026</c:v>
                </c:pt>
                <c:pt idx="29">
                  <c:v>2027</c:v>
                </c:pt>
                <c:pt idx="33">
                  <c:v>2028</c:v>
                </c:pt>
                <c:pt idx="37">
                  <c:v>2029</c:v>
                </c:pt>
                <c:pt idx="41">
                  <c:v>2030</c:v>
                </c:pt>
              </c:numCache>
            </c:numRef>
          </c:cat>
          <c:val>
            <c:numRef>
              <c:f>'Figure 8'!$E$3:$E$45</c:f>
              <c:numCache>
                <c:formatCode>0</c:formatCode>
                <c:ptCount val="43"/>
                <c:pt idx="1">
                  <c:v>221.19697532181715</c:v>
                </c:pt>
                <c:pt idx="5">
                  <c:v>169.32223093826539</c:v>
                </c:pt>
                <c:pt idx="9">
                  <c:v>146.44289867320308</c:v>
                </c:pt>
                <c:pt idx="13">
                  <c:v>174.25304762429715</c:v>
                </c:pt>
                <c:pt idx="17">
                  <c:v>161.71507278780291</c:v>
                </c:pt>
                <c:pt idx="21">
                  <c:v>154.92273063726273</c:v>
                </c:pt>
                <c:pt idx="25">
                  <c:v>119.6809221403679</c:v>
                </c:pt>
                <c:pt idx="29">
                  <c:v>136.95858788419</c:v>
                </c:pt>
                <c:pt idx="33">
                  <c:v>118.56614280019238</c:v>
                </c:pt>
                <c:pt idx="37">
                  <c:v>102.09277605297467</c:v>
                </c:pt>
                <c:pt idx="41">
                  <c:v>73.221464971166981</c:v>
                </c:pt>
              </c:numCache>
            </c:numRef>
          </c:val>
          <c:extLst>
            <c:ext xmlns:c16="http://schemas.microsoft.com/office/drawing/2014/chart" uri="{C3380CC4-5D6E-409C-BE32-E72D297353CC}">
              <c16:uniqueId val="{00000004-0F9E-594F-A10B-18A01B1E49B1}"/>
            </c:ext>
          </c:extLst>
        </c:ser>
        <c:ser>
          <c:idx val="4"/>
          <c:order val="4"/>
          <c:tx>
            <c:strRef>
              <c:f>'Figure 8'!$F$1:$F$2</c:f>
              <c:strCache>
                <c:ptCount val="2"/>
                <c:pt idx="0">
                  <c:v>MRP Scenario</c:v>
                </c:pt>
                <c:pt idx="1">
                  <c:v>Bank Loss</c:v>
                </c:pt>
              </c:strCache>
            </c:strRef>
          </c:tx>
          <c:spPr>
            <a:pattFill prst="wdUpDiag">
              <a:fgClr>
                <a:schemeClr val="bg1">
                  <a:lumMod val="50000"/>
                </a:schemeClr>
              </a:fgClr>
              <a:bgClr>
                <a:schemeClr val="bg1"/>
              </a:bgClr>
            </a:pattFill>
            <a:ln>
              <a:solidFill>
                <a:schemeClr val="tx1"/>
              </a:solidFill>
            </a:ln>
            <a:effectLst>
              <a:outerShdw blurRad="57150" dist="19050" dir="5400000" algn="ctr" rotWithShape="0">
                <a:srgbClr val="000000">
                  <a:alpha val="63000"/>
                </a:srgbClr>
              </a:outerShdw>
            </a:effectLst>
          </c:spPr>
          <c:invertIfNegative val="0"/>
          <c:cat>
            <c:numRef>
              <c:f>'Figure 8'!$A$3:$A$45</c:f>
              <c:numCache>
                <c:formatCode>General</c:formatCode>
                <c:ptCount val="43"/>
                <c:pt idx="1">
                  <c:v>2020</c:v>
                </c:pt>
                <c:pt idx="5">
                  <c:v>2021</c:v>
                </c:pt>
                <c:pt idx="9">
                  <c:v>2022</c:v>
                </c:pt>
                <c:pt idx="13">
                  <c:v>2023</c:v>
                </c:pt>
                <c:pt idx="17">
                  <c:v>2024</c:v>
                </c:pt>
                <c:pt idx="21">
                  <c:v>2025</c:v>
                </c:pt>
                <c:pt idx="25">
                  <c:v>2026</c:v>
                </c:pt>
                <c:pt idx="29">
                  <c:v>2027</c:v>
                </c:pt>
                <c:pt idx="33">
                  <c:v>2028</c:v>
                </c:pt>
                <c:pt idx="37">
                  <c:v>2029</c:v>
                </c:pt>
                <c:pt idx="41">
                  <c:v>2030</c:v>
                </c:pt>
              </c:numCache>
            </c:numRef>
          </c:cat>
          <c:val>
            <c:numRef>
              <c:f>'Figure 8'!$F$3:$F$45</c:f>
              <c:numCache>
                <c:formatCode>0</c:formatCode>
                <c:ptCount val="43"/>
                <c:pt idx="2">
                  <c:v>121.18729509308703</c:v>
                </c:pt>
                <c:pt idx="6">
                  <c:v>63.462120613023941</c:v>
                </c:pt>
                <c:pt idx="10">
                  <c:v>31.742861399175947</c:v>
                </c:pt>
                <c:pt idx="14">
                  <c:v>21.298728967250007</c:v>
                </c:pt>
                <c:pt idx="18">
                  <c:v>18.863145414526457</c:v>
                </c:pt>
                <c:pt idx="22">
                  <c:v>23.922921302119622</c:v>
                </c:pt>
                <c:pt idx="26">
                  <c:v>8.573670880624471</c:v>
                </c:pt>
                <c:pt idx="30">
                  <c:v>10.458380106046636</c:v>
                </c:pt>
                <c:pt idx="34">
                  <c:v>13.564058339524566</c:v>
                </c:pt>
                <c:pt idx="38">
                  <c:v>13.156420948725613</c:v>
                </c:pt>
                <c:pt idx="42">
                  <c:v>8.3712768367149071</c:v>
                </c:pt>
              </c:numCache>
            </c:numRef>
          </c:val>
          <c:extLst>
            <c:ext xmlns:c16="http://schemas.microsoft.com/office/drawing/2014/chart" uri="{C3380CC4-5D6E-409C-BE32-E72D297353CC}">
              <c16:uniqueId val="{00000005-0F9E-594F-A10B-18A01B1E49B1}"/>
            </c:ext>
          </c:extLst>
        </c:ser>
        <c:ser>
          <c:idx val="5"/>
          <c:order val="5"/>
          <c:tx>
            <c:strRef>
              <c:f>'Figure 8'!$G$1:$G$2</c:f>
              <c:strCache>
                <c:ptCount val="2"/>
                <c:pt idx="0">
                  <c:v>MRP Scenario</c:v>
                </c:pt>
                <c:pt idx="1">
                  <c:v>Enterprise Loss</c:v>
                </c:pt>
              </c:strCache>
            </c:strRef>
          </c:tx>
          <c:spPr>
            <a:pattFill prst="wdUpDiag">
              <a:fgClr>
                <a:schemeClr val="accent1"/>
              </a:fgClr>
              <a:bgClr>
                <a:schemeClr val="bg1"/>
              </a:bgClr>
            </a:pattFill>
            <a:ln>
              <a:solidFill>
                <a:schemeClr val="tx1"/>
              </a:solidFill>
            </a:ln>
            <a:effectLst>
              <a:outerShdw blurRad="57150" dist="19050" dir="5400000" algn="ctr" rotWithShape="0">
                <a:srgbClr val="000000">
                  <a:alpha val="63000"/>
                </a:srgbClr>
              </a:outerShdw>
            </a:effectLst>
          </c:spPr>
          <c:invertIfNegative val="0"/>
          <c:cat>
            <c:numRef>
              <c:f>'Figure 8'!$A$3:$A$45</c:f>
              <c:numCache>
                <c:formatCode>General</c:formatCode>
                <c:ptCount val="43"/>
                <c:pt idx="1">
                  <c:v>2020</c:v>
                </c:pt>
                <c:pt idx="5">
                  <c:v>2021</c:v>
                </c:pt>
                <c:pt idx="9">
                  <c:v>2022</c:v>
                </c:pt>
                <c:pt idx="13">
                  <c:v>2023</c:v>
                </c:pt>
                <c:pt idx="17">
                  <c:v>2024</c:v>
                </c:pt>
                <c:pt idx="21">
                  <c:v>2025</c:v>
                </c:pt>
                <c:pt idx="25">
                  <c:v>2026</c:v>
                </c:pt>
                <c:pt idx="29">
                  <c:v>2027</c:v>
                </c:pt>
                <c:pt idx="33">
                  <c:v>2028</c:v>
                </c:pt>
                <c:pt idx="37">
                  <c:v>2029</c:v>
                </c:pt>
                <c:pt idx="41">
                  <c:v>2030</c:v>
                </c:pt>
              </c:numCache>
            </c:numRef>
          </c:cat>
          <c:val>
            <c:numRef>
              <c:f>'Figure 8'!$G$3:$G$45</c:f>
              <c:numCache>
                <c:formatCode>0</c:formatCode>
                <c:ptCount val="43"/>
                <c:pt idx="2">
                  <c:v>104.78842982156561</c:v>
                </c:pt>
                <c:pt idx="6">
                  <c:v>62.008286599286464</c:v>
                </c:pt>
                <c:pt idx="10">
                  <c:v>33.574495942931144</c:v>
                </c:pt>
                <c:pt idx="14">
                  <c:v>20.540877557570777</c:v>
                </c:pt>
                <c:pt idx="18">
                  <c:v>21.870157921389275</c:v>
                </c:pt>
                <c:pt idx="22">
                  <c:v>23.963230526024745</c:v>
                </c:pt>
                <c:pt idx="26">
                  <c:v>9.3812538348060137</c:v>
                </c:pt>
                <c:pt idx="30">
                  <c:v>15.480375229056657</c:v>
                </c:pt>
                <c:pt idx="34">
                  <c:v>20.974110571448609</c:v>
                </c:pt>
                <c:pt idx="38">
                  <c:v>20.128792013031923</c:v>
                </c:pt>
                <c:pt idx="42">
                  <c:v>14.272496258722388</c:v>
                </c:pt>
              </c:numCache>
            </c:numRef>
          </c:val>
          <c:extLst>
            <c:ext xmlns:c16="http://schemas.microsoft.com/office/drawing/2014/chart" uri="{C3380CC4-5D6E-409C-BE32-E72D297353CC}">
              <c16:uniqueId val="{00000006-0F9E-594F-A10B-18A01B1E49B1}"/>
            </c:ext>
          </c:extLst>
        </c:ser>
        <c:dLbls>
          <c:showLegendKey val="0"/>
          <c:showVal val="0"/>
          <c:showCatName val="0"/>
          <c:showSerName val="0"/>
          <c:showPercent val="0"/>
          <c:showBubbleSize val="0"/>
        </c:dLbls>
        <c:gapWidth val="1"/>
        <c:overlap val="100"/>
        <c:axId val="889075216"/>
        <c:axId val="838494000"/>
      </c:barChart>
      <c:catAx>
        <c:axId val="889075216"/>
        <c:scaling>
          <c:orientation val="minMax"/>
        </c:scaling>
        <c:delete val="0"/>
        <c:axPos val="b"/>
        <c:numFmt formatCode="General" sourceLinked="1"/>
        <c:majorTickMark val="none"/>
        <c:minorTickMark val="none"/>
        <c:tickLblPos val="nextTo"/>
        <c:spPr>
          <a:noFill/>
          <a:ln w="12700" cap="flat" cmpd="sng" algn="ctr">
            <a:solidFill>
              <a:schemeClr val="tx1">
                <a:alpha val="31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SimSun" panose="02010600030101010101" pitchFamily="2" charset="-122"/>
                <a:cs typeface="Times New Roman" panose="02020603050405020304" pitchFamily="18" charset="0"/>
              </a:defRPr>
            </a:pPr>
            <a:endParaRPr lang="en-US"/>
          </a:p>
        </c:txPr>
        <c:crossAx val="838494000"/>
        <c:crosses val="autoZero"/>
        <c:auto val="1"/>
        <c:lblAlgn val="ctr"/>
        <c:lblOffset val="100"/>
        <c:noMultiLvlLbl val="0"/>
      </c:catAx>
      <c:valAx>
        <c:axId val="8384940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lgn="ctr" rtl="0">
                  <a:defRPr sz="1000" b="1" i="0" u="none" strike="noStrike" kern="1200" cap="none" baseline="0">
                    <a:solidFill>
                      <a:schemeClr val="tx1"/>
                    </a:solidFill>
                    <a:latin typeface="Times New Roman" panose="02020603050405020304" pitchFamily="18" charset="0"/>
                    <a:ea typeface="SimSun" panose="02010600030101010101" pitchFamily="2" charset="-122"/>
                    <a:cs typeface="Times New Roman" panose="02020603050405020304" pitchFamily="18" charset="0"/>
                  </a:defRPr>
                </a:pPr>
                <a:r>
                  <a:rPr lang="en-US" cap="none" baseline="0"/>
                  <a:t>The value of stranded assets ( Billion</a:t>
                </a:r>
                <a:r>
                  <a:rPr lang="zh-CN" cap="none" baseline="0"/>
                  <a:t> </a:t>
                </a:r>
                <a:r>
                  <a:rPr lang="en-US" cap="none" baseline="0"/>
                  <a:t>RMB)</a:t>
                </a:r>
                <a:endParaRPr lang="zh-CN" cap="none" baseline="0"/>
              </a:p>
            </c:rich>
          </c:tx>
          <c:layout>
            <c:manualLayout>
              <c:xMode val="edge"/>
              <c:yMode val="edge"/>
              <c:x val="1.5796390495435859E-2"/>
              <c:y val="0.10877161188184808"/>
            </c:manualLayout>
          </c:layout>
          <c:overlay val="0"/>
          <c:spPr>
            <a:noFill/>
            <a:ln>
              <a:noFill/>
            </a:ln>
            <a:effectLst/>
          </c:spPr>
          <c:txPr>
            <a:bodyPr rot="-5400000" spcFirstLastPara="1" vertOverflow="ellipsis" vert="horz" wrap="square" anchor="ctr" anchorCtr="1"/>
            <a:lstStyle/>
            <a:p>
              <a:pPr algn="ctr" rtl="0">
                <a:defRPr sz="1000" b="1" i="0" u="none" strike="noStrike" kern="1200" cap="none" baseline="0">
                  <a:solidFill>
                    <a:schemeClr val="tx1"/>
                  </a:solidFill>
                  <a:latin typeface="Times New Roman" panose="02020603050405020304" pitchFamily="18" charset="0"/>
                  <a:ea typeface="SimSun" panose="02010600030101010101" pitchFamily="2" charset="-122"/>
                  <a:cs typeface="Times New Roman" panose="02020603050405020304" pitchFamily="18"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SimSun" panose="02010600030101010101" pitchFamily="2" charset="-122"/>
                <a:cs typeface="Times New Roman" panose="02020603050405020304" pitchFamily="18" charset="0"/>
              </a:defRPr>
            </a:pPr>
            <a:endParaRPr lang="en-US"/>
          </a:p>
        </c:txPr>
        <c:crossAx val="889075216"/>
        <c:crosses val="autoZero"/>
        <c:crossBetween val="between"/>
      </c:valAx>
      <c:spPr>
        <a:noFill/>
        <a:ln>
          <a:solidFill>
            <a:schemeClr val="tx1"/>
          </a:solidFill>
        </a:ln>
        <a:effectLst/>
      </c:spPr>
    </c:plotArea>
    <c:legend>
      <c:legendPos val="b"/>
      <c:layout>
        <c:manualLayout>
          <c:xMode val="edge"/>
          <c:yMode val="edge"/>
          <c:x val="9.8432180760013699E-2"/>
          <c:y val="0.84789705676103466"/>
          <c:w val="0.84316632987248274"/>
          <c:h val="0.141319001791442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SimSun" panose="02010600030101010101" pitchFamily="2" charset="-122"/>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noFill/>
    </a:ln>
    <a:effectLst/>
  </c:spPr>
  <c:txPr>
    <a:bodyPr/>
    <a:lstStyle/>
    <a:p>
      <a:pPr>
        <a:defRPr sz="1000">
          <a:solidFill>
            <a:schemeClr val="tx1"/>
          </a:solidFill>
          <a:latin typeface="Times New Roman" panose="02020603050405020304" pitchFamily="18" charset="0"/>
          <a:ea typeface="SimSun" panose="02010600030101010101" pitchFamily="2" charset="-122"/>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BAU Scenario</c:v>
                </c:pt>
              </c:strCache>
            </c:strRef>
          </c:tx>
          <c:spPr>
            <a:pattFill prst="pct60">
              <a:fgClr>
                <a:schemeClr val="tx1"/>
              </a:fgClr>
              <a:bgClr>
                <a:schemeClr val="bg1"/>
              </a:bgClr>
            </a:pattFill>
            <a:ln>
              <a:solidFill>
                <a:schemeClr val="tx1"/>
              </a:solidFill>
            </a:ln>
            <a:effectLst/>
          </c:spPr>
          <c:invertIfNegative val="0"/>
          <c:cat>
            <c:strRef>
              <c:f>'Figure 9'!$A$4:$A$9</c:f>
              <c:strCache>
                <c:ptCount val="6"/>
                <c:pt idx="0">
                  <c:v>North-West</c:v>
                </c:pt>
                <c:pt idx="1">
                  <c:v>North</c:v>
                </c:pt>
                <c:pt idx="2">
                  <c:v>East</c:v>
                </c:pt>
                <c:pt idx="3">
                  <c:v>Central China</c:v>
                </c:pt>
                <c:pt idx="4">
                  <c:v>South</c:v>
                </c:pt>
                <c:pt idx="5">
                  <c:v>North-East</c:v>
                </c:pt>
              </c:strCache>
            </c:strRef>
          </c:cat>
          <c:val>
            <c:numRef>
              <c:f>'Figure 9'!$B$4:$B$9</c:f>
              <c:numCache>
                <c:formatCode>0</c:formatCode>
                <c:ptCount val="6"/>
                <c:pt idx="0">
                  <c:v>194.35289503712352</c:v>
                </c:pt>
                <c:pt idx="1">
                  <c:v>162.99137277141915</c:v>
                </c:pt>
                <c:pt idx="2">
                  <c:v>75.626358965935907</c:v>
                </c:pt>
                <c:pt idx="3">
                  <c:v>44.687882258930912</c:v>
                </c:pt>
                <c:pt idx="4">
                  <c:v>35.054351793559064</c:v>
                </c:pt>
                <c:pt idx="5">
                  <c:v>19.690397061827234</c:v>
                </c:pt>
              </c:numCache>
            </c:numRef>
          </c:val>
          <c:extLst>
            <c:ext xmlns:c16="http://schemas.microsoft.com/office/drawing/2014/chart" uri="{C3380CC4-5D6E-409C-BE32-E72D297353CC}">
              <c16:uniqueId val="{00000000-B361-1243-BBD8-25812CB358AF}"/>
            </c:ext>
          </c:extLst>
        </c:ser>
        <c:ser>
          <c:idx val="1"/>
          <c:order val="1"/>
          <c:tx>
            <c:strRef>
              <c:f>'Figure 9'!$C$3</c:f>
              <c:strCache>
                <c:ptCount val="1"/>
                <c:pt idx="0">
                  <c:v>LRP Scenario</c:v>
                </c:pt>
              </c:strCache>
            </c:strRef>
          </c:tx>
          <c:spPr>
            <a:pattFill prst="wdDnDiag">
              <a:fgClr>
                <a:schemeClr val="tx1"/>
              </a:fgClr>
              <a:bgClr>
                <a:schemeClr val="bg1"/>
              </a:bgClr>
            </a:pattFill>
            <a:ln>
              <a:solidFill>
                <a:schemeClr val="tx1"/>
              </a:solidFill>
            </a:ln>
            <a:effectLst/>
          </c:spPr>
          <c:invertIfNegative val="0"/>
          <c:cat>
            <c:strRef>
              <c:f>'Figure 9'!$A$4:$A$9</c:f>
              <c:strCache>
                <c:ptCount val="6"/>
                <c:pt idx="0">
                  <c:v>North-West</c:v>
                </c:pt>
                <c:pt idx="1">
                  <c:v>North</c:v>
                </c:pt>
                <c:pt idx="2">
                  <c:v>East</c:v>
                </c:pt>
                <c:pt idx="3">
                  <c:v>Central China</c:v>
                </c:pt>
                <c:pt idx="4">
                  <c:v>South</c:v>
                </c:pt>
                <c:pt idx="5">
                  <c:v>North-East</c:v>
                </c:pt>
              </c:strCache>
            </c:strRef>
          </c:cat>
          <c:val>
            <c:numRef>
              <c:f>'Figure 9'!$C$4:$C$9</c:f>
              <c:numCache>
                <c:formatCode>0</c:formatCode>
                <c:ptCount val="6"/>
                <c:pt idx="0">
                  <c:v>108.0956770955902</c:v>
                </c:pt>
                <c:pt idx="1">
                  <c:v>82.075283269512994</c:v>
                </c:pt>
                <c:pt idx="2">
                  <c:v>45.618754403283887</c:v>
                </c:pt>
                <c:pt idx="3">
                  <c:v>24.356572247669593</c:v>
                </c:pt>
                <c:pt idx="4">
                  <c:v>24.070224609206267</c:v>
                </c:pt>
                <c:pt idx="5">
                  <c:v>14.508607355994084</c:v>
                </c:pt>
              </c:numCache>
            </c:numRef>
          </c:val>
          <c:extLst>
            <c:ext xmlns:c16="http://schemas.microsoft.com/office/drawing/2014/chart" uri="{C3380CC4-5D6E-409C-BE32-E72D297353CC}">
              <c16:uniqueId val="{00000001-B361-1243-BBD8-25812CB358AF}"/>
            </c:ext>
          </c:extLst>
        </c:ser>
        <c:ser>
          <c:idx val="2"/>
          <c:order val="2"/>
          <c:tx>
            <c:strRef>
              <c:f>'Figure 9'!$D$3</c:f>
              <c:strCache>
                <c:ptCount val="1"/>
                <c:pt idx="0">
                  <c:v>MRP Scenario</c:v>
                </c:pt>
              </c:strCache>
            </c:strRef>
          </c:tx>
          <c:spPr>
            <a:pattFill prst="pct20">
              <a:fgClr>
                <a:schemeClr val="tx1"/>
              </a:fgClr>
              <a:bgClr>
                <a:schemeClr val="bg1"/>
              </a:bgClr>
            </a:pattFill>
            <a:ln>
              <a:solidFill>
                <a:schemeClr val="tx1"/>
              </a:solidFill>
            </a:ln>
            <a:effectLst/>
          </c:spPr>
          <c:invertIfNegative val="0"/>
          <c:cat>
            <c:strRef>
              <c:f>'Figure 9'!$A$4:$A$9</c:f>
              <c:strCache>
                <c:ptCount val="6"/>
                <c:pt idx="0">
                  <c:v>North-West</c:v>
                </c:pt>
                <c:pt idx="1">
                  <c:v>North</c:v>
                </c:pt>
                <c:pt idx="2">
                  <c:v>East</c:v>
                </c:pt>
                <c:pt idx="3">
                  <c:v>Central China</c:v>
                </c:pt>
                <c:pt idx="4">
                  <c:v>South</c:v>
                </c:pt>
                <c:pt idx="5">
                  <c:v>North-East</c:v>
                </c:pt>
              </c:strCache>
            </c:strRef>
          </c:cat>
          <c:val>
            <c:numRef>
              <c:f>'Figure 9'!$D$4:$D$9</c:f>
              <c:numCache>
                <c:formatCode>0</c:formatCode>
                <c:ptCount val="6"/>
                <c:pt idx="0">
                  <c:v>25.05213290301235</c:v>
                </c:pt>
                <c:pt idx="1">
                  <c:v>0</c:v>
                </c:pt>
                <c:pt idx="2">
                  <c:v>7.4820588017313181</c:v>
                </c:pt>
                <c:pt idx="3">
                  <c:v>0</c:v>
                </c:pt>
                <c:pt idx="4">
                  <c:v>8.504319372646</c:v>
                </c:pt>
                <c:pt idx="5">
                  <c:v>6.8476407507546924</c:v>
                </c:pt>
              </c:numCache>
            </c:numRef>
          </c:val>
          <c:extLst>
            <c:ext xmlns:c16="http://schemas.microsoft.com/office/drawing/2014/chart" uri="{C3380CC4-5D6E-409C-BE32-E72D297353CC}">
              <c16:uniqueId val="{00000002-B361-1243-BBD8-25812CB358AF}"/>
            </c:ext>
          </c:extLst>
        </c:ser>
        <c:dLbls>
          <c:showLegendKey val="0"/>
          <c:showVal val="0"/>
          <c:showCatName val="0"/>
          <c:showSerName val="0"/>
          <c:showPercent val="0"/>
          <c:showBubbleSize val="0"/>
        </c:dLbls>
        <c:gapWidth val="219"/>
        <c:overlap val="-27"/>
        <c:axId val="1847227823"/>
        <c:axId val="1847390943"/>
      </c:barChart>
      <c:catAx>
        <c:axId val="184722782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47390943"/>
        <c:crosses val="autoZero"/>
        <c:auto val="1"/>
        <c:lblAlgn val="ctr"/>
        <c:lblOffset val="100"/>
        <c:noMultiLvlLbl val="0"/>
      </c:catAx>
      <c:valAx>
        <c:axId val="1847390943"/>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latin typeface="Times New Roman" panose="02020603050405020304" pitchFamily="18" charset="0"/>
                    <a:cs typeface="Times New Roman" panose="02020603050405020304" pitchFamily="18" charset="0"/>
                  </a:rPr>
                  <a:t>Billion RMB</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47227823"/>
        <c:crosses val="autoZero"/>
        <c:crossBetween val="between"/>
      </c:valAx>
      <c:spPr>
        <a:noFill/>
        <a:ln>
          <a:solidFill>
            <a:schemeClr val="tx1"/>
          </a:solidFill>
        </a:ln>
        <a:effectLst/>
      </c:spPr>
    </c:plotArea>
    <c:legend>
      <c:legendPos val="b"/>
      <c:layout>
        <c:manualLayout>
          <c:xMode val="edge"/>
          <c:yMode val="edge"/>
          <c:x val="0.1542933578041488"/>
          <c:y val="0.90105749091969567"/>
          <c:w val="0.72030786965498805"/>
          <c:h val="7.36899838277791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11212378514756E-2"/>
          <c:y val="2.2587290905874861E-2"/>
          <c:w val="0.90178310721245181"/>
          <c:h val="0.7946668202378957"/>
        </c:manualLayout>
      </c:layout>
      <c:barChart>
        <c:barDir val="col"/>
        <c:grouping val="stacked"/>
        <c:varyColors val="0"/>
        <c:ser>
          <c:idx val="0"/>
          <c:order val="0"/>
          <c:tx>
            <c:strRef>
              <c:f>'Figure 10'!$D$3</c:f>
              <c:strCache>
                <c:ptCount val="1"/>
                <c:pt idx="0">
                  <c:v>CE</c:v>
                </c:pt>
              </c:strCache>
            </c:strRef>
          </c:tx>
          <c:spPr>
            <a:solidFill>
              <a:schemeClr val="tx1"/>
            </a:solidFill>
            <a:ln>
              <a:noFill/>
            </a:ln>
            <a:effectLst/>
          </c:spPr>
          <c:invertIfNegative val="0"/>
          <c:dLbls>
            <c:dLbl>
              <c:idx val="0"/>
              <c:tx>
                <c:strRef>
                  <c:f>'Figure 10'!$D$17</c:f>
                  <c:strCache>
                    <c:ptCount val="1"/>
                    <c:pt idx="0">
                      <c:v>18%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{C3744E56-15F5-4045-8932-2AFB9E386AB9}</c15:txfldGUID>
                      <c15:f>'Figure 10'!$D$17</c15:f>
                      <c15:dlblFieldTableCache>
                        <c:ptCount val="1"/>
                        <c:pt idx="0">
                          <c:v>18%</c:v>
                        </c:pt>
                      </c15:dlblFieldTableCache>
                    </c15:dlblFTEntry>
                  </c15:dlblFieldTable>
                  <c15:showDataLabelsRange val="0"/>
                </c:ext>
                <c:ext xmlns:c16="http://schemas.microsoft.com/office/drawing/2014/chart" uri="{C3380CC4-5D6E-409C-BE32-E72D297353CC}">
                  <c16:uniqueId val="{00000000-78F3-6A49-9801-D6D1683F5393}"/>
                </c:ext>
              </c:extLst>
            </c:dLbl>
            <c:dLbl>
              <c:idx val="1"/>
              <c:tx>
                <c:strRef>
                  <c:f>'Figure 10'!$D$18</c:f>
                  <c:strCache>
                    <c:ptCount val="1"/>
                    <c:pt idx="0">
                      <c:v>20%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{D1A1FA80-5EA9-43BC-BA99-B8ABB7BE5744}</c15:txfldGUID>
                      <c15:f>'Figure 10'!$D$18</c15:f>
                      <c15:dlblFieldTableCache>
                        <c:ptCount val="1"/>
                        <c:pt idx="0">
                          <c:v>20%</c:v>
                        </c:pt>
                      </c15:dlblFieldTableCache>
                    </c15:dlblFTEntry>
                  </c15:dlblFieldTable>
                  <c15:showDataLabelsRange val="0"/>
                </c:ext>
                <c:ext xmlns:c16="http://schemas.microsoft.com/office/drawing/2014/chart" uri="{C3380CC4-5D6E-409C-BE32-E72D297353CC}">
                  <c16:uniqueId val="{00000001-78F3-6A49-9801-D6D1683F5393}"/>
                </c:ext>
              </c:extLst>
            </c:dLbl>
            <c:dLbl>
              <c:idx val="2"/>
              <c:tx>
                <c:strRef>
                  <c:f>'Figure 10'!$D$19</c:f>
                  <c:strCache>
                    <c:ptCount val="1"/>
                    <c:pt idx="0">
                      <c:v>13%</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{84E56669-A467-47AD-B20A-C2A251E59443}</c15:txfldGUID>
                      <c15:f>'Figure 10'!$D$19</c15:f>
                      <c15:dlblFieldTableCache>
                        <c:ptCount val="1"/>
                        <c:pt idx="0">
                          <c:v>13%</c:v>
                        </c:pt>
                      </c15:dlblFieldTableCache>
                    </c15:dlblFTEntry>
                  </c15:dlblFieldTable>
                  <c15:showDataLabelsRange val="0"/>
                </c:ext>
                <c:ext xmlns:c16="http://schemas.microsoft.com/office/drawing/2014/chart" uri="{C3380CC4-5D6E-409C-BE32-E72D297353CC}">
                  <c16:uniqueId val="{00000002-78F3-6A49-9801-D6D1683F5393}"/>
                </c:ext>
              </c:extLst>
            </c:dLbl>
            <c:dLbl>
              <c:idx val="3"/>
              <c:delete val="1"/>
              <c:extLst>
                <c:ext xmlns:c15="http://schemas.microsoft.com/office/drawing/2012/chart" uri="{CE6537A1-D6FC-4f65-9D91-7224C49458BB}"/>
                <c:ext xmlns:c16="http://schemas.microsoft.com/office/drawing/2014/chart" uri="{C3380CC4-5D6E-409C-BE32-E72D297353CC}">
                  <c16:uniqueId val="{00000003-78F3-6A49-9801-D6D1683F5393}"/>
                </c:ext>
              </c:extLst>
            </c:dLbl>
            <c:dLbl>
              <c:idx val="4"/>
              <c:tx>
                <c:strRef>
                  <c:f>'Figure 10'!$D$21</c:f>
                  <c:strCache>
                    <c:ptCount val="1"/>
                    <c:pt idx="0">
                      <c:v>21%</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{C00E7E7A-6153-4BA9-A342-51A1BA7747F3}</c15:txfldGUID>
                      <c15:f>'Figure 10'!$D$21</c15:f>
                      <c15:dlblFieldTableCache>
                        <c:ptCount val="1"/>
                        <c:pt idx="0">
                          <c:v>21%</c:v>
                        </c:pt>
                      </c15:dlblFieldTableCache>
                    </c15:dlblFTEntry>
                  </c15:dlblFieldTable>
                  <c15:showDataLabelsRange val="0"/>
                </c:ext>
                <c:ext xmlns:c16="http://schemas.microsoft.com/office/drawing/2014/chart" uri="{C3380CC4-5D6E-409C-BE32-E72D297353CC}">
                  <c16:uniqueId val="{00000004-78F3-6A49-9801-D6D1683F5393}"/>
                </c:ext>
              </c:extLst>
            </c:dLbl>
            <c:dLbl>
              <c:idx val="5"/>
              <c:tx>
                <c:strRef>
                  <c:f>'Figure 10'!$D$22</c:f>
                  <c:strCache>
                    <c:ptCount val="1"/>
                    <c:pt idx="0">
                      <c:v>14%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{1A0C4CC8-0F56-4462-8CE5-09688CF8F544}</c15:txfldGUID>
                      <c15:f>'Figure 10'!$D$22</c15:f>
                      <c15:dlblFieldTableCache>
                        <c:ptCount val="1"/>
                        <c:pt idx="0">
                          <c:v>14%</c:v>
                        </c:pt>
                      </c15:dlblFieldTableCache>
                    </c15:dlblFTEntry>
                  </c15:dlblFieldTable>
                  <c15:showDataLabelsRange val="0"/>
                </c:ext>
                <c:ext xmlns:c16="http://schemas.microsoft.com/office/drawing/2014/chart" uri="{C3380CC4-5D6E-409C-BE32-E72D297353CC}">
                  <c16:uniqueId val="{00000005-78F3-6A49-9801-D6D1683F5393}"/>
                </c:ext>
              </c:extLst>
            </c:dLbl>
            <c:dLbl>
              <c:idx val="6"/>
              <c:delete val="1"/>
              <c:extLst>
                <c:ext xmlns:c15="http://schemas.microsoft.com/office/drawing/2012/chart" uri="{CE6537A1-D6FC-4f65-9D91-7224C49458BB}"/>
                <c:ext xmlns:c16="http://schemas.microsoft.com/office/drawing/2014/chart" uri="{C3380CC4-5D6E-409C-BE32-E72D297353CC}">
                  <c16:uniqueId val="{00000006-78F3-6A49-9801-D6D1683F5393}"/>
                </c:ext>
              </c:extLst>
            </c:dLbl>
            <c:dLbl>
              <c:idx val="7"/>
              <c:delete val="1"/>
              <c:extLst>
                <c:ext xmlns:c15="http://schemas.microsoft.com/office/drawing/2012/chart" uri="{CE6537A1-D6FC-4f65-9D91-7224C49458BB}"/>
                <c:ext xmlns:c16="http://schemas.microsoft.com/office/drawing/2014/chart" uri="{C3380CC4-5D6E-409C-BE32-E72D297353CC}">
                  <c16:uniqueId val="{00000007-78F3-6A49-9801-D6D1683F5393}"/>
                </c:ext>
              </c:extLst>
            </c:dLbl>
            <c:dLbl>
              <c:idx val="8"/>
              <c:tx>
                <c:strRef>
                  <c:f>'Figure 10'!$D$25</c:f>
                  <c:strCache>
                    <c:ptCount val="1"/>
                    <c:pt idx="0">
                      <c:v>15%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{C2342485-2BC2-4B3A-8F59-2B7281A343B5}</c15:txfldGUID>
                      <c15:f>'Figure 10'!$D$25</c15:f>
                      <c15:dlblFieldTableCache>
                        <c:ptCount val="1"/>
                        <c:pt idx="0">
                          <c:v>15%</c:v>
                        </c:pt>
                      </c15:dlblFieldTableCache>
                    </c15:dlblFTEntry>
                  </c15:dlblFieldTable>
                  <c15:showDataLabelsRange val="0"/>
                </c:ext>
                <c:ext xmlns:c16="http://schemas.microsoft.com/office/drawing/2014/chart" uri="{C3380CC4-5D6E-409C-BE32-E72D297353CC}">
                  <c16:uniqueId val="{00000008-78F3-6A49-9801-D6D1683F5393}"/>
                </c:ext>
              </c:extLst>
            </c:dLbl>
            <c:dLbl>
              <c:idx val="9"/>
              <c:tx>
                <c:strRef>
                  <c:f>'Figure 10'!$D$26</c:f>
                  <c:strCache>
                    <c:ptCount val="1"/>
                    <c:pt idx="0">
                      <c:v>16%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{E2D68A38-7F0F-457E-B40F-90C03439F8ED}</c15:txfldGUID>
                      <c15:f>'Figure 10'!$D$26</c15:f>
                      <c15:dlblFieldTableCache>
                        <c:ptCount val="1"/>
                        <c:pt idx="0">
                          <c:v>16%</c:v>
                        </c:pt>
                      </c15:dlblFieldTableCache>
                    </c15:dlblFTEntry>
                  </c15:dlblFieldTable>
                  <c15:showDataLabelsRange val="0"/>
                </c:ext>
                <c:ext xmlns:c16="http://schemas.microsoft.com/office/drawing/2014/chart" uri="{C3380CC4-5D6E-409C-BE32-E72D297353CC}">
                  <c16:uniqueId val="{00000009-78F3-6A49-9801-D6D1683F5393}"/>
                </c:ext>
              </c:extLst>
            </c:dLbl>
            <c:dLbl>
              <c:idx val="10"/>
              <c:delete val="1"/>
              <c:extLst>
                <c:ext xmlns:c15="http://schemas.microsoft.com/office/drawing/2012/chart" uri="{CE6537A1-D6FC-4f65-9D91-7224C49458BB}"/>
                <c:ext xmlns:c16="http://schemas.microsoft.com/office/drawing/2014/chart" uri="{C3380CC4-5D6E-409C-BE32-E72D297353CC}">
                  <c16:uniqueId val="{0000000A-78F3-6A49-9801-D6D1683F5393}"/>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10'!$B$4:$C$14</c:f>
              <c:multiLvlStrCache>
                <c:ptCount val="11"/>
                <c:lvl>
                  <c:pt idx="0">
                    <c:v>BAU </c:v>
                  </c:pt>
                  <c:pt idx="1">
                    <c:v>LRP</c:v>
                  </c:pt>
                  <c:pt idx="2">
                    <c:v>MRP</c:v>
                  </c:pt>
                  <c:pt idx="3">
                    <c:v> </c:v>
                  </c:pt>
                  <c:pt idx="4">
                    <c:v>BAU </c:v>
                  </c:pt>
                  <c:pt idx="5">
                    <c:v>LRP</c:v>
                  </c:pt>
                  <c:pt idx="6">
                    <c:v>MRP</c:v>
                  </c:pt>
                  <c:pt idx="8">
                    <c:v>BAU </c:v>
                  </c:pt>
                  <c:pt idx="9">
                    <c:v>LRP</c:v>
                  </c:pt>
                  <c:pt idx="10">
                    <c:v>MRP</c:v>
                  </c:pt>
                </c:lvl>
                <c:lvl>
                  <c:pt idx="0">
                    <c:v>2020</c:v>
                  </c:pt>
                  <c:pt idx="3">
                    <c:v> </c:v>
                  </c:pt>
                  <c:pt idx="4">
                    <c:v>2025</c:v>
                  </c:pt>
                  <c:pt idx="7">
                    <c:v> </c:v>
                  </c:pt>
                  <c:pt idx="8">
                    <c:v>2030</c:v>
                  </c:pt>
                </c:lvl>
              </c:multiLvlStrCache>
            </c:multiLvlStrRef>
          </c:cat>
          <c:val>
            <c:numRef>
              <c:f>'Figure 10'!$D$4:$D$14</c:f>
              <c:numCache>
                <c:formatCode>0_);[Red]\(0\)</c:formatCode>
                <c:ptCount val="11"/>
                <c:pt idx="0">
                  <c:v>59.580622499110305</c:v>
                </c:pt>
                <c:pt idx="1">
                  <c:v>55.861592615064893</c:v>
                </c:pt>
                <c:pt idx="2">
                  <c:v>19.423557025488936</c:v>
                </c:pt>
                <c:pt idx="3" formatCode="_(* #,##0_);_(* \(#,##0\);_(* &quot;-&quot;??_);_(@_)">
                  <c:v>0</c:v>
                </c:pt>
                <c:pt idx="4">
                  <c:v>68.742539712016324</c:v>
                </c:pt>
                <c:pt idx="5">
                  <c:v>21.8349772555122</c:v>
                </c:pt>
                <c:pt idx="6">
                  <c:v>0.83363804203251657</c:v>
                </c:pt>
                <c:pt idx="7" formatCode="_(* #,##0_);_(* \(#,##0\);_(* &quot;-&quot;??_);_(@_)">
                  <c:v>0</c:v>
                </c:pt>
                <c:pt idx="8">
                  <c:v>15.487627296400468</c:v>
                </c:pt>
                <c:pt idx="9">
                  <c:v>6.5349667220666854</c:v>
                </c:pt>
                <c:pt idx="10">
                  <c:v>0.96938680759318341</c:v>
                </c:pt>
              </c:numCache>
            </c:numRef>
          </c:val>
          <c:extLst>
            <c:ext xmlns:c16="http://schemas.microsoft.com/office/drawing/2014/chart" uri="{C3380CC4-5D6E-409C-BE32-E72D297353CC}">
              <c16:uniqueId val="{0000000B-78F3-6A49-9801-D6D1683F5393}"/>
            </c:ext>
          </c:extLst>
        </c:ser>
        <c:ser>
          <c:idx val="1"/>
          <c:order val="1"/>
          <c:tx>
            <c:strRef>
              <c:f>'Figure 10'!$E$3</c:f>
              <c:strCache>
                <c:ptCount val="1"/>
                <c:pt idx="0">
                  <c:v>DT</c:v>
                </c:pt>
              </c:strCache>
            </c:strRef>
          </c:tx>
          <c:spPr>
            <a:solidFill>
              <a:srgbClr val="7030A0"/>
            </a:solidFill>
            <a:ln>
              <a:noFill/>
            </a:ln>
            <a:effectLst/>
          </c:spPr>
          <c:invertIfNegative val="0"/>
          <c:dLbls>
            <c:dLbl>
              <c:idx val="0"/>
              <c:tx>
                <c:strRef>
                  <c:f>'Figure 10'!$E$17</c:f>
                  <c:strCache>
                    <c:ptCount val="1"/>
                    <c:pt idx="0">
                      <c:v>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{EE078775-A89D-4945-953D-F665482CCF99}</c15:txfldGUID>
                      <c15:f>'Figure 10'!$E$17</c15:f>
                      <c15:dlblFieldTableCache>
                        <c:ptCount val="1"/>
                        <c:pt idx="0">
                          <c:v>6%</c:v>
                        </c:pt>
                      </c15:dlblFieldTableCache>
                    </c15:dlblFTEntry>
                  </c15:dlblFieldTable>
                  <c15:showDataLabelsRange val="0"/>
                </c:ext>
                <c:ext xmlns:c16="http://schemas.microsoft.com/office/drawing/2014/chart" uri="{C3380CC4-5D6E-409C-BE32-E72D297353CC}">
                  <c16:uniqueId val="{0000000C-78F3-6A49-9801-D6D1683F5393}"/>
                </c:ext>
              </c:extLst>
            </c:dLbl>
            <c:dLbl>
              <c:idx val="1"/>
              <c:tx>
                <c:strRef>
                  <c:f>'Figure 10'!$E$18</c:f>
                  <c:strCache>
                    <c:ptCount val="1"/>
                    <c:pt idx="0">
                      <c:v>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{18F79228-05A5-4954-9C08-9047AB528154}</c15:txfldGUID>
                      <c15:f>'Figure 10'!$E$18</c15:f>
                      <c15:dlblFieldTableCache>
                        <c:ptCount val="1"/>
                        <c:pt idx="0">
                          <c:v>7%</c:v>
                        </c:pt>
                      </c15:dlblFieldTableCache>
                    </c15:dlblFTEntry>
                  </c15:dlblFieldTable>
                  <c15:showDataLabelsRange val="0"/>
                </c:ext>
                <c:ext xmlns:c16="http://schemas.microsoft.com/office/drawing/2014/chart" uri="{C3380CC4-5D6E-409C-BE32-E72D297353CC}">
                  <c16:uniqueId val="{0000000D-78F3-6A49-9801-D6D1683F5393}"/>
                </c:ext>
              </c:extLst>
            </c:dLbl>
            <c:dLbl>
              <c:idx val="2"/>
              <c:tx>
                <c:strRef>
                  <c:f>'Figure 10'!$E$19</c:f>
                  <c:strCache>
                    <c:ptCount val="1"/>
                    <c:pt idx="0">
                      <c:v>11%</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{2358F259-3204-4EEC-AA25-902E90D4C4CC}</c15:txfldGUID>
                      <c15:f>'Figure 10'!$E$19</c15:f>
                      <c15:dlblFieldTableCache>
                        <c:ptCount val="1"/>
                        <c:pt idx="0">
                          <c:v>11%</c:v>
                        </c:pt>
                      </c15:dlblFieldTableCache>
                    </c15:dlblFTEntry>
                  </c15:dlblFieldTable>
                  <c15:showDataLabelsRange val="0"/>
                </c:ext>
                <c:ext xmlns:c16="http://schemas.microsoft.com/office/drawing/2014/chart" uri="{C3380CC4-5D6E-409C-BE32-E72D297353CC}">
                  <c16:uniqueId val="{0000000E-78F3-6A49-9801-D6D1683F5393}"/>
                </c:ext>
              </c:extLst>
            </c:dLbl>
            <c:dLbl>
              <c:idx val="4"/>
              <c:tx>
                <c:strRef>
                  <c:f>'Figure 10'!$E$21</c:f>
                  <c:strCache>
                    <c:ptCount val="1"/>
                    <c:pt idx="0">
                      <c:v>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{41CCBEDD-F1BA-4E28-ACB7-D80D9E036717}</c15:txfldGUID>
                      <c15:f>'Figure 10'!$E$21</c15:f>
                      <c15:dlblFieldTableCache>
                        <c:ptCount val="1"/>
                        <c:pt idx="0">
                          <c:v>7%</c:v>
                        </c:pt>
                      </c15:dlblFieldTableCache>
                    </c15:dlblFTEntry>
                  </c15:dlblFieldTable>
                  <c15:showDataLabelsRange val="0"/>
                </c:ext>
                <c:ext xmlns:c16="http://schemas.microsoft.com/office/drawing/2014/chart" uri="{C3380CC4-5D6E-409C-BE32-E72D297353CC}">
                  <c16:uniqueId val="{0000000F-78F3-6A49-9801-D6D1683F5393}"/>
                </c:ext>
              </c:extLst>
            </c:dLbl>
            <c:dLbl>
              <c:idx val="5"/>
              <c:tx>
                <c:strRef>
                  <c:f>'Figure 10'!$E$22</c:f>
                  <c:strCache>
                    <c:ptCount val="1"/>
                    <c:pt idx="0">
                      <c:v>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{3D223C02-53A6-4A01-BEC5-0C1DC9D4B070}</c15:txfldGUID>
                      <c15:f>'Figure 10'!$E$22</c15:f>
                      <c15:dlblFieldTableCache>
                        <c:ptCount val="1"/>
                        <c:pt idx="0">
                          <c:v>4%</c:v>
                        </c:pt>
                      </c15:dlblFieldTableCache>
                    </c15:dlblFTEntry>
                  </c15:dlblFieldTable>
                  <c15:showDataLabelsRange val="0"/>
                </c:ext>
                <c:ext xmlns:c16="http://schemas.microsoft.com/office/drawing/2014/chart" uri="{C3380CC4-5D6E-409C-BE32-E72D297353CC}">
                  <c16:uniqueId val="{00000010-78F3-6A49-9801-D6D1683F5393}"/>
                </c:ext>
              </c:extLst>
            </c:dLbl>
            <c:dLbl>
              <c:idx val="6"/>
              <c:delete val="1"/>
              <c:extLst>
                <c:ext xmlns:c15="http://schemas.microsoft.com/office/drawing/2012/chart" uri="{CE6537A1-D6FC-4f65-9D91-7224C49458BB}"/>
                <c:ext xmlns:c16="http://schemas.microsoft.com/office/drawing/2014/chart" uri="{C3380CC4-5D6E-409C-BE32-E72D297353CC}">
                  <c16:uniqueId val="{00000011-78F3-6A49-9801-D6D1683F5393}"/>
                </c:ext>
              </c:extLst>
            </c:dLbl>
            <c:dLbl>
              <c:idx val="8"/>
              <c:tx>
                <c:strRef>
                  <c:f>'Figure 10'!$E$25</c:f>
                  <c:strCache>
                    <c:ptCount val="1"/>
                    <c:pt idx="0">
                      <c:v>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{09B581E9-814A-40B9-B595-2FB9C0EC5F30}</c15:txfldGUID>
                      <c15:f>'Figure 10'!$E$25</c15:f>
                      <c15:dlblFieldTableCache>
                        <c:ptCount val="1"/>
                        <c:pt idx="0">
                          <c:v>8%</c:v>
                        </c:pt>
                      </c15:dlblFieldTableCache>
                    </c15:dlblFTEntry>
                  </c15:dlblFieldTable>
                  <c15:showDataLabelsRange val="0"/>
                </c:ext>
                <c:ext xmlns:c16="http://schemas.microsoft.com/office/drawing/2014/chart" uri="{C3380CC4-5D6E-409C-BE32-E72D297353CC}">
                  <c16:uniqueId val="{00000012-78F3-6A49-9801-D6D1683F5393}"/>
                </c:ext>
              </c:extLst>
            </c:dLbl>
            <c:dLbl>
              <c:idx val="9"/>
              <c:delete val="1"/>
              <c:extLst>
                <c:ext xmlns:c15="http://schemas.microsoft.com/office/drawing/2012/chart" uri="{CE6537A1-D6FC-4f65-9D91-7224C49458BB}"/>
                <c:ext xmlns:c16="http://schemas.microsoft.com/office/drawing/2014/chart" uri="{C3380CC4-5D6E-409C-BE32-E72D297353CC}">
                  <c16:uniqueId val="{00000013-78F3-6A49-9801-D6D1683F5393}"/>
                </c:ext>
              </c:extLst>
            </c:dLbl>
            <c:dLbl>
              <c:idx val="10"/>
              <c:delete val="1"/>
              <c:extLst>
                <c:ext xmlns:c15="http://schemas.microsoft.com/office/drawing/2012/chart" uri="{CE6537A1-D6FC-4f65-9D91-7224C49458BB}"/>
                <c:ext xmlns:c16="http://schemas.microsoft.com/office/drawing/2014/chart" uri="{C3380CC4-5D6E-409C-BE32-E72D297353CC}">
                  <c16:uniqueId val="{00000014-78F3-6A49-9801-D6D1683F5393}"/>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10'!$B$4:$C$14</c:f>
              <c:multiLvlStrCache>
                <c:ptCount val="11"/>
                <c:lvl>
                  <c:pt idx="0">
                    <c:v>BAU </c:v>
                  </c:pt>
                  <c:pt idx="1">
                    <c:v>LRP</c:v>
                  </c:pt>
                  <c:pt idx="2">
                    <c:v>MRP</c:v>
                  </c:pt>
                  <c:pt idx="3">
                    <c:v> </c:v>
                  </c:pt>
                  <c:pt idx="4">
                    <c:v>BAU </c:v>
                  </c:pt>
                  <c:pt idx="5">
                    <c:v>LRP</c:v>
                  </c:pt>
                  <c:pt idx="6">
                    <c:v>MRP</c:v>
                  </c:pt>
                  <c:pt idx="8">
                    <c:v>BAU </c:v>
                  </c:pt>
                  <c:pt idx="9">
                    <c:v>LRP</c:v>
                  </c:pt>
                  <c:pt idx="10">
                    <c:v>MRP</c:v>
                  </c:pt>
                </c:lvl>
                <c:lvl>
                  <c:pt idx="0">
                    <c:v>2020</c:v>
                  </c:pt>
                  <c:pt idx="3">
                    <c:v> </c:v>
                  </c:pt>
                  <c:pt idx="4">
                    <c:v>2025</c:v>
                  </c:pt>
                  <c:pt idx="7">
                    <c:v> </c:v>
                  </c:pt>
                  <c:pt idx="8">
                    <c:v>2030</c:v>
                  </c:pt>
                </c:lvl>
              </c:multiLvlStrCache>
            </c:multiLvlStrRef>
          </c:cat>
          <c:val>
            <c:numRef>
              <c:f>'Figure 10'!$E$4:$E$14</c:f>
              <c:numCache>
                <c:formatCode>0_);[Red]\(0\)</c:formatCode>
                <c:ptCount val="11"/>
                <c:pt idx="0">
                  <c:v>20.160963601498075</c:v>
                </c:pt>
                <c:pt idx="1">
                  <c:v>20.160963601498075</c:v>
                </c:pt>
                <c:pt idx="2">
                  <c:v>15.802568625180085</c:v>
                </c:pt>
                <c:pt idx="4">
                  <c:v>22.000281127786163</c:v>
                </c:pt>
                <c:pt idx="5">
                  <c:v>6.0439128809015639</c:v>
                </c:pt>
                <c:pt idx="6">
                  <c:v>1.0803622059132472</c:v>
                </c:pt>
                <c:pt idx="8">
                  <c:v>8.0899662218706876</c:v>
                </c:pt>
                <c:pt idx="9">
                  <c:v>5.5093323775344079</c:v>
                </c:pt>
                <c:pt idx="10">
                  <c:v>0.51368654527997604</c:v>
                </c:pt>
              </c:numCache>
            </c:numRef>
          </c:val>
          <c:extLst>
            <c:ext xmlns:c16="http://schemas.microsoft.com/office/drawing/2014/chart" uri="{C3380CC4-5D6E-409C-BE32-E72D297353CC}">
              <c16:uniqueId val="{00000015-78F3-6A49-9801-D6D1683F5393}"/>
            </c:ext>
          </c:extLst>
        </c:ser>
        <c:ser>
          <c:idx val="2"/>
          <c:order val="2"/>
          <c:tx>
            <c:strRef>
              <c:f>'Figure 10'!$F$3</c:f>
              <c:strCache>
                <c:ptCount val="1"/>
                <c:pt idx="0">
                  <c:v>HD</c:v>
                </c:pt>
              </c:strCache>
            </c:strRef>
          </c:tx>
          <c:spPr>
            <a:solidFill>
              <a:srgbClr val="FFFF00"/>
            </a:solidFill>
            <a:ln>
              <a:noFill/>
            </a:ln>
            <a:effectLst/>
          </c:spPr>
          <c:invertIfNegative val="0"/>
          <c:dLbls>
            <c:dLbl>
              <c:idx val="0"/>
              <c:tx>
                <c:strRef>
                  <c:f>'Figure 10'!$F$17</c:f>
                  <c:strCache>
                    <c:ptCount val="1"/>
                    <c:pt idx="0">
                      <c:v>10%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{968DEEC7-E363-4D96-973B-4AB8A8D06CE3}</c15:txfldGUID>
                      <c15:f>'Figure 10'!$F$17</c15:f>
                      <c15:dlblFieldTableCache>
                        <c:ptCount val="1"/>
                        <c:pt idx="0">
                          <c:v>10%</c:v>
                        </c:pt>
                      </c15:dlblFieldTableCache>
                    </c15:dlblFTEntry>
                  </c15:dlblFieldTable>
                  <c15:showDataLabelsRange val="0"/>
                </c:ext>
                <c:ext xmlns:c16="http://schemas.microsoft.com/office/drawing/2014/chart" uri="{C3380CC4-5D6E-409C-BE32-E72D297353CC}">
                  <c16:uniqueId val="{00000016-78F3-6A49-9801-D6D1683F5393}"/>
                </c:ext>
              </c:extLst>
            </c:dLbl>
            <c:dLbl>
              <c:idx val="1"/>
              <c:tx>
                <c:strRef>
                  <c:f>'Figure 10'!$F$18</c:f>
                  <c:strCache>
                    <c:ptCount val="1"/>
                    <c:pt idx="0">
                      <c:v>10%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{04B30A02-6FDA-432C-A5AD-7932E89B37E2}</c15:txfldGUID>
                      <c15:f>'Figure 10'!$F$18</c15:f>
                      <c15:dlblFieldTableCache>
                        <c:ptCount val="1"/>
                        <c:pt idx="0">
                          <c:v>10%</c:v>
                        </c:pt>
                      </c15:dlblFieldTableCache>
                    </c15:dlblFTEntry>
                  </c15:dlblFieldTable>
                  <c15:showDataLabelsRange val="0"/>
                </c:ext>
                <c:ext xmlns:c16="http://schemas.microsoft.com/office/drawing/2014/chart" uri="{C3380CC4-5D6E-409C-BE32-E72D297353CC}">
                  <c16:uniqueId val="{00000017-78F3-6A49-9801-D6D1683F5393}"/>
                </c:ext>
              </c:extLst>
            </c:dLbl>
            <c:dLbl>
              <c:idx val="2"/>
              <c:tx>
                <c:strRef>
                  <c:f>'Figure 10'!$F$19</c:f>
                  <c:strCache>
                    <c:ptCount val="1"/>
                    <c:pt idx="0">
                      <c:v>10%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{75B25BA3-E651-44D2-87B9-6055990FDEFA}</c15:txfldGUID>
                      <c15:f>'Figure 10'!$F$19</c15:f>
                      <c15:dlblFieldTableCache>
                        <c:ptCount val="1"/>
                        <c:pt idx="0">
                          <c:v>10%</c:v>
                        </c:pt>
                      </c15:dlblFieldTableCache>
                    </c15:dlblFTEntry>
                  </c15:dlblFieldTable>
                  <c15:showDataLabelsRange val="0"/>
                </c:ext>
                <c:ext xmlns:c16="http://schemas.microsoft.com/office/drawing/2014/chart" uri="{C3380CC4-5D6E-409C-BE32-E72D297353CC}">
                  <c16:uniqueId val="{00000018-78F3-6A49-9801-D6D1683F5393}"/>
                </c:ext>
              </c:extLst>
            </c:dLbl>
            <c:dLbl>
              <c:idx val="4"/>
              <c:tx>
                <c:strRef>
                  <c:f>'Figure 10'!$F$21</c:f>
                  <c:strCache>
                    <c:ptCount val="1"/>
                    <c:pt idx="0">
                      <c:v>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{4AEE390E-5E37-4345-9C61-09BE1DECD64E}</c15:txfldGUID>
                      <c15:f>'Figure 10'!$F$21</c15:f>
                      <c15:dlblFieldTableCache>
                        <c:ptCount val="1"/>
                        <c:pt idx="0">
                          <c:v>6%</c:v>
                        </c:pt>
                      </c15:dlblFieldTableCache>
                    </c15:dlblFTEntry>
                  </c15:dlblFieldTable>
                  <c15:showDataLabelsRange val="0"/>
                </c:ext>
                <c:ext xmlns:c16="http://schemas.microsoft.com/office/drawing/2014/chart" uri="{C3380CC4-5D6E-409C-BE32-E72D297353CC}">
                  <c16:uniqueId val="{00000019-78F3-6A49-9801-D6D1683F5393}"/>
                </c:ext>
              </c:extLst>
            </c:dLbl>
            <c:dLbl>
              <c:idx val="5"/>
              <c:tx>
                <c:strRef>
                  <c:f>'Figure 10'!$F$22</c:f>
                  <c:strCache>
                    <c:ptCount val="1"/>
                    <c:pt idx="0">
                      <c:v>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{9F250DA5-D3CB-4047-B67C-3B06F982A9D1}</c15:txfldGUID>
                      <c15:f>'Figure 10'!$F$22</c15:f>
                      <c15:dlblFieldTableCache>
                        <c:ptCount val="1"/>
                        <c:pt idx="0">
                          <c:v>7%</c:v>
                        </c:pt>
                      </c15:dlblFieldTableCache>
                    </c15:dlblFTEntry>
                  </c15:dlblFieldTable>
                  <c15:showDataLabelsRange val="0"/>
                </c:ext>
                <c:ext xmlns:c16="http://schemas.microsoft.com/office/drawing/2014/chart" uri="{C3380CC4-5D6E-409C-BE32-E72D297353CC}">
                  <c16:uniqueId val="{0000001A-78F3-6A49-9801-D6D1683F5393}"/>
                </c:ext>
              </c:extLst>
            </c:dLbl>
            <c:dLbl>
              <c:idx val="6"/>
              <c:delete val="1"/>
              <c:extLst>
                <c:ext xmlns:c15="http://schemas.microsoft.com/office/drawing/2012/chart" uri="{CE6537A1-D6FC-4f65-9D91-7224C49458BB}"/>
                <c:ext xmlns:c16="http://schemas.microsoft.com/office/drawing/2014/chart" uri="{C3380CC4-5D6E-409C-BE32-E72D297353CC}">
                  <c16:uniqueId val="{0000001B-78F3-6A49-9801-D6D1683F5393}"/>
                </c:ext>
              </c:extLst>
            </c:dLbl>
            <c:dLbl>
              <c:idx val="8"/>
              <c:tx>
                <c:strRef>
                  <c:f>'Figure 10'!$F$25</c:f>
                  <c:strCache>
                    <c:ptCount val="1"/>
                    <c:pt idx="0">
                      <c:v>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{BA1E6A8C-408F-4554-AC9C-506DE4B0ABAC}</c15:txfldGUID>
                      <c15:f>'Figure 10'!$F$25</c15:f>
                      <c15:dlblFieldTableCache>
                        <c:ptCount val="1"/>
                        <c:pt idx="0">
                          <c:v>9%</c:v>
                        </c:pt>
                      </c15:dlblFieldTableCache>
                    </c15:dlblFTEntry>
                  </c15:dlblFieldTable>
                  <c15:showDataLabelsRange val="0"/>
                </c:ext>
                <c:ext xmlns:c16="http://schemas.microsoft.com/office/drawing/2014/chart" uri="{C3380CC4-5D6E-409C-BE32-E72D297353CC}">
                  <c16:uniqueId val="{0000001C-78F3-6A49-9801-D6D1683F5393}"/>
                </c:ext>
              </c:extLst>
            </c:dLbl>
            <c:dLbl>
              <c:idx val="9"/>
              <c:delete val="1"/>
              <c:extLst>
                <c:ext xmlns:c15="http://schemas.microsoft.com/office/drawing/2012/chart" uri="{CE6537A1-D6FC-4f65-9D91-7224C49458BB}"/>
                <c:ext xmlns:c16="http://schemas.microsoft.com/office/drawing/2014/chart" uri="{C3380CC4-5D6E-409C-BE32-E72D297353CC}">
                  <c16:uniqueId val="{0000001D-78F3-6A49-9801-D6D1683F5393}"/>
                </c:ext>
              </c:extLst>
            </c:dLbl>
            <c:dLbl>
              <c:idx val="10"/>
              <c:delete val="1"/>
              <c:extLst>
                <c:ext xmlns:c15="http://schemas.microsoft.com/office/drawing/2012/chart" uri="{CE6537A1-D6FC-4f65-9D91-7224C49458BB}"/>
                <c:ext xmlns:c16="http://schemas.microsoft.com/office/drawing/2014/chart" uri="{C3380CC4-5D6E-409C-BE32-E72D297353CC}">
                  <c16:uniqueId val="{0000001E-78F3-6A49-9801-D6D1683F539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10'!$B$4:$C$14</c:f>
              <c:multiLvlStrCache>
                <c:ptCount val="11"/>
                <c:lvl>
                  <c:pt idx="0">
                    <c:v>BAU </c:v>
                  </c:pt>
                  <c:pt idx="1">
                    <c:v>LRP</c:v>
                  </c:pt>
                  <c:pt idx="2">
                    <c:v>MRP</c:v>
                  </c:pt>
                  <c:pt idx="3">
                    <c:v> </c:v>
                  </c:pt>
                  <c:pt idx="4">
                    <c:v>BAU </c:v>
                  </c:pt>
                  <c:pt idx="5">
                    <c:v>LRP</c:v>
                  </c:pt>
                  <c:pt idx="6">
                    <c:v>MRP</c:v>
                  </c:pt>
                  <c:pt idx="8">
                    <c:v>BAU </c:v>
                  </c:pt>
                  <c:pt idx="9">
                    <c:v>LRP</c:v>
                  </c:pt>
                  <c:pt idx="10">
                    <c:v>MRP</c:v>
                  </c:pt>
                </c:lvl>
                <c:lvl>
                  <c:pt idx="0">
                    <c:v>2020</c:v>
                  </c:pt>
                  <c:pt idx="3">
                    <c:v> </c:v>
                  </c:pt>
                  <c:pt idx="4">
                    <c:v>2025</c:v>
                  </c:pt>
                  <c:pt idx="7">
                    <c:v> </c:v>
                  </c:pt>
                  <c:pt idx="8">
                    <c:v>2030</c:v>
                  </c:pt>
                </c:lvl>
              </c:multiLvlStrCache>
            </c:multiLvlStrRef>
          </c:cat>
          <c:val>
            <c:numRef>
              <c:f>'Figure 10'!$F$4:$F$14</c:f>
              <c:numCache>
                <c:formatCode>0_);[Red]\(0\)</c:formatCode>
                <c:ptCount val="11"/>
                <c:pt idx="0">
                  <c:v>33.686219921709821</c:v>
                </c:pt>
                <c:pt idx="1">
                  <c:v>29.693402049696058</c:v>
                </c:pt>
                <c:pt idx="2">
                  <c:v>14.703809076724701</c:v>
                </c:pt>
                <c:pt idx="4">
                  <c:v>20.376536274242646</c:v>
                </c:pt>
                <c:pt idx="5">
                  <c:v>11.226607297150064</c:v>
                </c:pt>
                <c:pt idx="6">
                  <c:v>0.80553918570117755</c:v>
                </c:pt>
                <c:pt idx="8">
                  <c:v>9.3772494974990384</c:v>
                </c:pt>
                <c:pt idx="9">
                  <c:v>4.4835622060486653</c:v>
                </c:pt>
                <c:pt idx="10">
                  <c:v>0.75902773609086371</c:v>
                </c:pt>
              </c:numCache>
            </c:numRef>
          </c:val>
          <c:extLst>
            <c:ext xmlns:c16="http://schemas.microsoft.com/office/drawing/2014/chart" uri="{C3380CC4-5D6E-409C-BE32-E72D297353CC}">
              <c16:uniqueId val="{0000001F-78F3-6A49-9801-D6D1683F5393}"/>
            </c:ext>
          </c:extLst>
        </c:ser>
        <c:ser>
          <c:idx val="3"/>
          <c:order val="3"/>
          <c:tx>
            <c:strRef>
              <c:f>'Figure 10'!$G$3</c:f>
              <c:strCache>
                <c:ptCount val="1"/>
                <c:pt idx="0">
                  <c:v>HN</c:v>
                </c:pt>
              </c:strCache>
            </c:strRef>
          </c:tx>
          <c:spPr>
            <a:solidFill>
              <a:schemeClr val="accent4"/>
            </a:solidFill>
            <a:ln>
              <a:noFill/>
            </a:ln>
            <a:effectLst/>
          </c:spPr>
          <c:invertIfNegative val="0"/>
          <c:dLbls>
            <c:dLbl>
              <c:idx val="0"/>
              <c:tx>
                <c:rich>
                  <a:bodyPr/>
                  <a:lstStyle/>
                  <a:p>
                    <a:fld id="{0588ECF0-27A7-4440-B5E5-FC6EEA37E4D4}" type="CELLRANGE">
                      <a:rPr lang="en-US" altLang="zh-CN"/>
                      <a:pPr/>
                      <a:t>[CELLRANGE]</a:t>
                    </a:fld>
                    <a:endParaRPr lang="en-SG"/>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8F3-6A49-9801-D6D1683F5393}"/>
                </c:ext>
              </c:extLst>
            </c:dLbl>
            <c:dLbl>
              <c:idx val="1"/>
              <c:tx>
                <c:rich>
                  <a:bodyPr/>
                  <a:lstStyle/>
                  <a:p>
                    <a:fld id="{704A1934-37DD-FA41-A0B3-DEA14F4EA012}" type="CELLRANGE">
                      <a:rPr lang="en-US" altLang="zh-CN"/>
                      <a:pPr/>
                      <a:t>[CELLRANGE]</a:t>
                    </a:fld>
                    <a:endParaRPr lang="en-SG"/>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78F3-6A49-9801-D6D1683F5393}"/>
                </c:ext>
              </c:extLst>
            </c:dLbl>
            <c:dLbl>
              <c:idx val="2"/>
              <c:tx>
                <c:rich>
                  <a:bodyPr/>
                  <a:lstStyle/>
                  <a:p>
                    <a:fld id="{5F0B9DA3-1192-194F-A4C4-3798B4BAD3B8}" type="CELLRANGE">
                      <a:rPr lang="en-US" altLang="zh-CN"/>
                      <a:pPr/>
                      <a:t>[CELLRANGE]</a:t>
                    </a:fld>
                    <a:endParaRPr lang="en-SG"/>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8F3-6A49-9801-D6D1683F5393}"/>
                </c:ext>
              </c:extLst>
            </c:dLbl>
            <c:dLbl>
              <c:idx val="3"/>
              <c:tx>
                <c:rich>
                  <a:bodyPr/>
                  <a:lstStyle/>
                  <a:p>
                    <a:endParaRPr lang="zh-CN" altLang="en-US"/>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3-78F3-6A49-9801-D6D1683F5393}"/>
                </c:ext>
              </c:extLst>
            </c:dLbl>
            <c:dLbl>
              <c:idx val="4"/>
              <c:tx>
                <c:strRef>
                  <c:f>'Figure 10'!$G$21</c:f>
                  <c:strCache>
                    <c:ptCount val="1"/>
                    <c:pt idx="0">
                      <c:v>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{12527236-294E-4304-86BE-31B0D882974D}</c15:txfldGUID>
                      <c15:f>'Figure 10'!$G$21</c15:f>
                      <c15:dlblFieldTableCache>
                        <c:ptCount val="1"/>
                        <c:pt idx="0">
                          <c:v>9%</c:v>
                        </c:pt>
                      </c15:dlblFieldTableCache>
                    </c15:dlblFTEntry>
                  </c15:dlblFieldTable>
                  <c15:showDataLabelsRange val="1"/>
                </c:ext>
                <c:ext xmlns:c16="http://schemas.microsoft.com/office/drawing/2014/chart" uri="{C3380CC4-5D6E-409C-BE32-E72D297353CC}">
                  <c16:uniqueId val="{00000024-78F3-6A49-9801-D6D1683F5393}"/>
                </c:ext>
              </c:extLst>
            </c:dLbl>
            <c:dLbl>
              <c:idx val="5"/>
              <c:tx>
                <c:strRef>
                  <c:f>'Figure 10'!$G$22</c:f>
                  <c:strCache>
                    <c:ptCount val="1"/>
                    <c:pt idx="0">
                      <c:v>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{424D6375-04FF-4A88-809C-5A497239AA15}</c15:txfldGUID>
                      <c15:f>'Figure 10'!$G$22</c15:f>
                      <c15:dlblFieldTableCache>
                        <c:ptCount val="1"/>
                        <c:pt idx="0">
                          <c:v>7%</c:v>
                        </c:pt>
                      </c15:dlblFieldTableCache>
                    </c15:dlblFTEntry>
                  </c15:dlblFieldTable>
                  <c15:showDataLabelsRange val="1"/>
                </c:ext>
                <c:ext xmlns:c16="http://schemas.microsoft.com/office/drawing/2014/chart" uri="{C3380CC4-5D6E-409C-BE32-E72D297353CC}">
                  <c16:uniqueId val="{00000025-78F3-6A49-9801-D6D1683F5393}"/>
                </c:ext>
              </c:extLst>
            </c:dLbl>
            <c:dLbl>
              <c:idx val="6"/>
              <c:delete val="1"/>
              <c:extLst>
                <c:ext xmlns:c15="http://schemas.microsoft.com/office/drawing/2012/chart" uri="{CE6537A1-D6FC-4f65-9D91-7224C49458BB}"/>
                <c:ext xmlns:c16="http://schemas.microsoft.com/office/drawing/2014/chart" uri="{C3380CC4-5D6E-409C-BE32-E72D297353CC}">
                  <c16:uniqueId val="{00000026-78F3-6A49-9801-D6D1683F5393}"/>
                </c:ext>
              </c:extLst>
            </c:dLbl>
            <c:dLbl>
              <c:idx val="7"/>
              <c:tx>
                <c:rich>
                  <a:bodyPr/>
                  <a:lstStyle/>
                  <a:p>
                    <a:endParaRPr lang="zh-CN" altLang="en-US"/>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7-78F3-6A49-9801-D6D1683F5393}"/>
                </c:ext>
              </c:extLst>
            </c:dLbl>
            <c:dLbl>
              <c:idx val="8"/>
              <c:tx>
                <c:strRef>
                  <c:f>'Figure 10'!$G$25</c:f>
                  <c:strCache>
                    <c:ptCount val="1"/>
                    <c:pt idx="0">
                      <c:v>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{F6842B7C-4475-4C1F-9E78-26F54EABF1A2}</c15:txfldGUID>
                      <c15:f>'Figure 10'!$G$25</c15:f>
                      <c15:dlblFieldTableCache>
                        <c:ptCount val="1"/>
                        <c:pt idx="0">
                          <c:v>8%</c:v>
                        </c:pt>
                      </c15:dlblFieldTableCache>
                    </c15:dlblFTEntry>
                  </c15:dlblFieldTable>
                  <c15:showDataLabelsRange val="1"/>
                </c:ext>
                <c:ext xmlns:c16="http://schemas.microsoft.com/office/drawing/2014/chart" uri="{C3380CC4-5D6E-409C-BE32-E72D297353CC}">
                  <c16:uniqueId val="{00000028-78F3-6A49-9801-D6D1683F5393}"/>
                </c:ext>
              </c:extLst>
            </c:dLbl>
            <c:dLbl>
              <c:idx val="9"/>
              <c:tx>
                <c:strRef>
                  <c:f>'Figure 10'!$G$26</c:f>
                  <c:strCache>
                    <c:ptCount val="1"/>
                    <c:pt idx="0">
                      <c:v>7%</c:v>
                    </c:pt>
                  </c:strCache>
                </c:strRef>
              </c:tx>
              <c:dLblPos val="ctr"/>
              <c:showLegendKey val="0"/>
              <c:showVal val="0"/>
              <c:showCatName val="0"/>
              <c:showSerName val="0"/>
              <c:showPercent val="0"/>
              <c:showBubbleSize val="0"/>
              <c:extLst>
                <c:ext xmlns:c15="http://schemas.microsoft.com/office/drawing/2012/chart" uri="{CE6537A1-D6FC-4f65-9D91-7224C49458BB}">
                  <c15:dlblFieldTable>
                    <c15:dlblFTEntry>
                      <c15:txfldGUID>{2F08C341-6D45-4E2D-A5C4-CF20887784F0}</c15:txfldGUID>
                      <c15:f>'Figure 10'!$G$26</c15:f>
                      <c15:dlblFieldTableCache>
                        <c:ptCount val="1"/>
                        <c:pt idx="0">
                          <c:v>7%</c:v>
                        </c:pt>
                      </c15:dlblFieldTableCache>
                    </c15:dlblFTEntry>
                  </c15:dlblFieldTable>
                  <c15:showDataLabelsRange val="1"/>
                </c:ext>
                <c:ext xmlns:c16="http://schemas.microsoft.com/office/drawing/2014/chart" uri="{C3380CC4-5D6E-409C-BE32-E72D297353CC}">
                  <c16:uniqueId val="{00000029-78F3-6A49-9801-D6D1683F5393}"/>
                </c:ext>
              </c:extLst>
            </c:dLbl>
            <c:dLbl>
              <c:idx val="10"/>
              <c:delete val="1"/>
              <c:extLst>
                <c:ext xmlns:c15="http://schemas.microsoft.com/office/drawing/2012/chart" uri="{CE6537A1-D6FC-4f65-9D91-7224C49458BB}"/>
                <c:ext xmlns:c16="http://schemas.microsoft.com/office/drawing/2014/chart" uri="{C3380CC4-5D6E-409C-BE32-E72D297353CC}">
                  <c16:uniqueId val="{0000002A-78F3-6A49-9801-D6D1683F539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10'!$B$4:$C$14</c:f>
              <c:multiLvlStrCache>
                <c:ptCount val="11"/>
                <c:lvl>
                  <c:pt idx="0">
                    <c:v>BAU </c:v>
                  </c:pt>
                  <c:pt idx="1">
                    <c:v>LRP</c:v>
                  </c:pt>
                  <c:pt idx="2">
                    <c:v>MRP</c:v>
                  </c:pt>
                  <c:pt idx="3">
                    <c:v> </c:v>
                  </c:pt>
                  <c:pt idx="4">
                    <c:v>BAU </c:v>
                  </c:pt>
                  <c:pt idx="5">
                    <c:v>LRP</c:v>
                  </c:pt>
                  <c:pt idx="6">
                    <c:v>MRP</c:v>
                  </c:pt>
                  <c:pt idx="8">
                    <c:v>BAU </c:v>
                  </c:pt>
                  <c:pt idx="9">
                    <c:v>LRP</c:v>
                  </c:pt>
                  <c:pt idx="10">
                    <c:v>MRP</c:v>
                  </c:pt>
                </c:lvl>
                <c:lvl>
                  <c:pt idx="0">
                    <c:v>2020</c:v>
                  </c:pt>
                  <c:pt idx="3">
                    <c:v> </c:v>
                  </c:pt>
                  <c:pt idx="4">
                    <c:v>2025</c:v>
                  </c:pt>
                  <c:pt idx="7">
                    <c:v> </c:v>
                  </c:pt>
                  <c:pt idx="8">
                    <c:v>2030</c:v>
                  </c:pt>
                </c:lvl>
              </c:multiLvlStrCache>
            </c:multiLvlStrRef>
          </c:cat>
          <c:val>
            <c:numRef>
              <c:f>'Figure 10'!$G$4:$G$14</c:f>
              <c:numCache>
                <c:formatCode>0_);[Red]\(0\)</c:formatCode>
                <c:ptCount val="11"/>
                <c:pt idx="0">
                  <c:v>22.022933601168507</c:v>
                </c:pt>
                <c:pt idx="1">
                  <c:v>19.134507586559149</c:v>
                </c:pt>
                <c:pt idx="2">
                  <c:v>9.1737335578882409</c:v>
                </c:pt>
                <c:pt idx="4">
                  <c:v>29.465335520902936</c:v>
                </c:pt>
                <c:pt idx="5">
                  <c:v>10.852280075944963</c:v>
                </c:pt>
                <c:pt idx="6">
                  <c:v>2.2071470078355397</c:v>
                </c:pt>
                <c:pt idx="8">
                  <c:v>8.5370766829738969</c:v>
                </c:pt>
                <c:pt idx="9">
                  <c:v>2.9640757745372652</c:v>
                </c:pt>
                <c:pt idx="10">
                  <c:v>9.7774772970571133E-2</c:v>
                </c:pt>
              </c:numCache>
            </c:numRef>
          </c:val>
          <c:extLst>
            <c:ext xmlns:c15="http://schemas.microsoft.com/office/drawing/2012/chart" uri="{02D57815-91ED-43cb-92C2-25804820EDAC}">
              <c15:datalabelsRange>
                <c15:f>'Figure 10'!$G$17:$G$27</c15:f>
                <c15:dlblRangeCache>
                  <c:ptCount val="11"/>
                  <c:pt idx="0">
                    <c:v>7%</c:v>
                  </c:pt>
                  <c:pt idx="1">
                    <c:v>7%</c:v>
                  </c:pt>
                  <c:pt idx="2">
                    <c:v>6%</c:v>
                  </c:pt>
                  <c:pt idx="4">
                    <c:v>9%</c:v>
                  </c:pt>
                  <c:pt idx="5">
                    <c:v>7%</c:v>
                  </c:pt>
                  <c:pt idx="6">
                    <c:v>12%</c:v>
                  </c:pt>
                  <c:pt idx="8">
                    <c:v>8%</c:v>
                  </c:pt>
                  <c:pt idx="9">
                    <c:v>7%</c:v>
                  </c:pt>
                  <c:pt idx="10">
                    <c:v>2%</c:v>
                  </c:pt>
                </c15:dlblRangeCache>
              </c15:datalabelsRange>
            </c:ext>
            <c:ext xmlns:c16="http://schemas.microsoft.com/office/drawing/2014/chart" uri="{C3380CC4-5D6E-409C-BE32-E72D297353CC}">
              <c16:uniqueId val="{0000002B-78F3-6A49-9801-D6D1683F5393}"/>
            </c:ext>
          </c:extLst>
        </c:ser>
        <c:ser>
          <c:idx val="4"/>
          <c:order val="4"/>
          <c:tx>
            <c:strRef>
              <c:f>'Figure 10'!$H$3</c:f>
              <c:strCache>
                <c:ptCount val="1"/>
                <c:pt idx="0">
                  <c:v>SPIC</c:v>
                </c:pt>
              </c:strCache>
            </c:strRef>
          </c:tx>
          <c:spPr>
            <a:solidFill>
              <a:srgbClr val="C00000"/>
            </a:solidFill>
            <a:ln>
              <a:noFill/>
            </a:ln>
            <a:effectLst/>
          </c:spPr>
          <c:invertIfNegative val="0"/>
          <c:dLbls>
            <c:dLbl>
              <c:idx val="0"/>
              <c:tx>
                <c:strRef>
                  <c:f>'Figure 10'!$H$17</c:f>
                  <c:strCache>
                    <c:ptCount val="1"/>
                    <c:pt idx="0">
                      <c:v>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{2CBF3094-97F0-43B3-AFE5-FF4CCA1DCD92}</c15:txfldGUID>
                      <c15:f>'Figure 10'!$H$17</c15:f>
                      <c15:dlblFieldTableCache>
                        <c:ptCount val="1"/>
                        <c:pt idx="0">
                          <c:v>7%</c:v>
                        </c:pt>
                      </c15:dlblFieldTableCache>
                    </c15:dlblFTEntry>
                  </c15:dlblFieldTable>
                  <c15:showDataLabelsRange val="0"/>
                </c:ext>
                <c:ext xmlns:c16="http://schemas.microsoft.com/office/drawing/2014/chart" uri="{C3380CC4-5D6E-409C-BE32-E72D297353CC}">
                  <c16:uniqueId val="{0000002C-78F3-6A49-9801-D6D1683F5393}"/>
                </c:ext>
              </c:extLst>
            </c:dLbl>
            <c:dLbl>
              <c:idx val="1"/>
              <c:tx>
                <c:strRef>
                  <c:f>'Figure 10'!$H$18</c:f>
                  <c:strCache>
                    <c:ptCount val="1"/>
                    <c:pt idx="0">
                      <c:v>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{616BFCA1-7C37-447D-BFEB-824F468EFD1F}</c15:txfldGUID>
                      <c15:f>'Figure 10'!$H$18</c15:f>
                      <c15:dlblFieldTableCache>
                        <c:ptCount val="1"/>
                        <c:pt idx="0">
                          <c:v>8%</c:v>
                        </c:pt>
                      </c15:dlblFieldTableCache>
                    </c15:dlblFTEntry>
                  </c15:dlblFieldTable>
                  <c15:showDataLabelsRange val="0"/>
                </c:ext>
                <c:ext xmlns:c16="http://schemas.microsoft.com/office/drawing/2014/chart" uri="{C3380CC4-5D6E-409C-BE32-E72D297353CC}">
                  <c16:uniqueId val="{0000002D-78F3-6A49-9801-D6D1683F5393}"/>
                </c:ext>
              </c:extLst>
            </c:dLbl>
            <c:dLbl>
              <c:idx val="2"/>
              <c:tx>
                <c:strRef>
                  <c:f>'Figure 10'!$H$19</c:f>
                  <c:strCache>
                    <c:ptCount val="1"/>
                    <c:pt idx="0">
                      <c:v>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{0FCCCCAF-BBF6-4F4C-9533-8C52FD476873}</c15:txfldGUID>
                      <c15:f>'Figure 10'!$H$19</c15:f>
                      <c15:dlblFieldTableCache>
                        <c:ptCount val="1"/>
                        <c:pt idx="0">
                          <c:v>9%</c:v>
                        </c:pt>
                      </c15:dlblFieldTableCache>
                    </c15:dlblFTEntry>
                  </c15:dlblFieldTable>
                  <c15:showDataLabelsRange val="0"/>
                </c:ext>
                <c:ext xmlns:c16="http://schemas.microsoft.com/office/drawing/2014/chart" uri="{C3380CC4-5D6E-409C-BE32-E72D297353CC}">
                  <c16:uniqueId val="{0000002E-78F3-6A49-9801-D6D1683F5393}"/>
                </c:ext>
              </c:extLst>
            </c:dLbl>
            <c:dLbl>
              <c:idx val="4"/>
              <c:tx>
                <c:strRef>
                  <c:f>'Figure 10'!$H$21</c:f>
                  <c:strCache>
                    <c:ptCount val="1"/>
                    <c:pt idx="0">
                      <c:v>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{C80BE710-840C-474C-AF98-1FF3FDF430F7}</c15:txfldGUID>
                      <c15:f>'Figure 10'!$H$21</c15:f>
                      <c15:dlblFieldTableCache>
                        <c:ptCount val="1"/>
                        <c:pt idx="0">
                          <c:v>6%</c:v>
                        </c:pt>
                      </c15:dlblFieldTableCache>
                    </c15:dlblFTEntry>
                  </c15:dlblFieldTable>
                  <c15:showDataLabelsRange val="0"/>
                </c:ext>
                <c:ext xmlns:c16="http://schemas.microsoft.com/office/drawing/2014/chart" uri="{C3380CC4-5D6E-409C-BE32-E72D297353CC}">
                  <c16:uniqueId val="{0000002F-78F3-6A49-9801-D6D1683F5393}"/>
                </c:ext>
              </c:extLst>
            </c:dLbl>
            <c:dLbl>
              <c:idx val="5"/>
              <c:tx>
                <c:strRef>
                  <c:f>'Figure 10'!$H$22</c:f>
                  <c:strCache>
                    <c:ptCount val="1"/>
                    <c:pt idx="0">
                      <c:v>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{5727A108-5AB0-47FC-9F59-0E5FF1B5C8DB}</c15:txfldGUID>
                      <c15:f>'Figure 10'!$H$22</c15:f>
                      <c15:dlblFieldTableCache>
                        <c:ptCount val="1"/>
                        <c:pt idx="0">
                          <c:v>4%</c:v>
                        </c:pt>
                      </c15:dlblFieldTableCache>
                    </c15:dlblFTEntry>
                  </c15:dlblFieldTable>
                  <c15:showDataLabelsRange val="0"/>
                </c:ext>
                <c:ext xmlns:c16="http://schemas.microsoft.com/office/drawing/2014/chart" uri="{C3380CC4-5D6E-409C-BE32-E72D297353CC}">
                  <c16:uniqueId val="{00000030-78F3-6A49-9801-D6D1683F5393}"/>
                </c:ext>
              </c:extLst>
            </c:dLbl>
            <c:dLbl>
              <c:idx val="6"/>
              <c:delete val="1"/>
              <c:extLst>
                <c:ext xmlns:c15="http://schemas.microsoft.com/office/drawing/2012/chart" uri="{CE6537A1-D6FC-4f65-9D91-7224C49458BB}"/>
                <c:ext xmlns:c16="http://schemas.microsoft.com/office/drawing/2014/chart" uri="{C3380CC4-5D6E-409C-BE32-E72D297353CC}">
                  <c16:uniqueId val="{00000031-78F3-6A49-9801-D6D1683F5393}"/>
                </c:ext>
              </c:extLst>
            </c:dLbl>
            <c:dLbl>
              <c:idx val="8"/>
              <c:tx>
                <c:strRef>
                  <c:f>'Figure 10'!$H$25</c:f>
                  <c:strCache>
                    <c:ptCount val="1"/>
                    <c:pt idx="0">
                      <c:v>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{09CC7476-1E12-4C6F-BD9E-58A8442B6235}</c15:txfldGUID>
                      <c15:f>'Figure 10'!$H$25</c15:f>
                      <c15:dlblFieldTableCache>
                        <c:ptCount val="1"/>
                        <c:pt idx="0">
                          <c:v>7%</c:v>
                        </c:pt>
                      </c15:dlblFieldTableCache>
                    </c15:dlblFTEntry>
                  </c15:dlblFieldTable>
                  <c15:showDataLabelsRange val="0"/>
                </c:ext>
                <c:ext xmlns:c16="http://schemas.microsoft.com/office/drawing/2014/chart" uri="{C3380CC4-5D6E-409C-BE32-E72D297353CC}">
                  <c16:uniqueId val="{00000032-78F3-6A49-9801-D6D1683F5393}"/>
                </c:ext>
              </c:extLst>
            </c:dLbl>
            <c:dLbl>
              <c:idx val="9"/>
              <c:delete val="1"/>
              <c:extLst>
                <c:ext xmlns:c15="http://schemas.microsoft.com/office/drawing/2012/chart" uri="{CE6537A1-D6FC-4f65-9D91-7224C49458BB}"/>
                <c:ext xmlns:c16="http://schemas.microsoft.com/office/drawing/2014/chart" uri="{C3380CC4-5D6E-409C-BE32-E72D297353CC}">
                  <c16:uniqueId val="{00000033-78F3-6A49-9801-D6D1683F5393}"/>
                </c:ext>
              </c:extLst>
            </c:dLbl>
            <c:dLbl>
              <c:idx val="10"/>
              <c:delete val="1"/>
              <c:extLst>
                <c:ext xmlns:c15="http://schemas.microsoft.com/office/drawing/2012/chart" uri="{CE6537A1-D6FC-4f65-9D91-7224C49458BB}"/>
                <c:ext xmlns:c16="http://schemas.microsoft.com/office/drawing/2014/chart" uri="{C3380CC4-5D6E-409C-BE32-E72D297353CC}">
                  <c16:uniqueId val="{00000034-78F3-6A49-9801-D6D1683F539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10'!$B$4:$C$14</c:f>
              <c:multiLvlStrCache>
                <c:ptCount val="11"/>
                <c:lvl>
                  <c:pt idx="0">
                    <c:v>BAU </c:v>
                  </c:pt>
                  <c:pt idx="1">
                    <c:v>LRP</c:v>
                  </c:pt>
                  <c:pt idx="2">
                    <c:v>MRP</c:v>
                  </c:pt>
                  <c:pt idx="3">
                    <c:v> </c:v>
                  </c:pt>
                  <c:pt idx="4">
                    <c:v>BAU </c:v>
                  </c:pt>
                  <c:pt idx="5">
                    <c:v>LRP</c:v>
                  </c:pt>
                  <c:pt idx="6">
                    <c:v>MRP</c:v>
                  </c:pt>
                  <c:pt idx="8">
                    <c:v>BAU </c:v>
                  </c:pt>
                  <c:pt idx="9">
                    <c:v>LRP</c:v>
                  </c:pt>
                  <c:pt idx="10">
                    <c:v>MRP</c:v>
                  </c:pt>
                </c:lvl>
                <c:lvl>
                  <c:pt idx="0">
                    <c:v>2020</c:v>
                  </c:pt>
                  <c:pt idx="3">
                    <c:v> </c:v>
                  </c:pt>
                  <c:pt idx="4">
                    <c:v>2025</c:v>
                  </c:pt>
                  <c:pt idx="7">
                    <c:v> </c:v>
                  </c:pt>
                  <c:pt idx="8">
                    <c:v>2030</c:v>
                  </c:pt>
                </c:lvl>
              </c:multiLvlStrCache>
            </c:multiLvlStrRef>
          </c:cat>
          <c:val>
            <c:numRef>
              <c:f>'Figure 10'!$H$4:$H$14</c:f>
              <c:numCache>
                <c:formatCode>0_);[Red]\(0\)</c:formatCode>
                <c:ptCount val="11"/>
                <c:pt idx="0">
                  <c:v>24.291799478889676</c:v>
                </c:pt>
                <c:pt idx="1">
                  <c:v>22.13107693676962</c:v>
                </c:pt>
                <c:pt idx="2">
                  <c:v>12.840683909776864</c:v>
                </c:pt>
                <c:pt idx="4">
                  <c:v>20.122153098302601</c:v>
                </c:pt>
                <c:pt idx="5">
                  <c:v>5.5919426746024969</c:v>
                </c:pt>
                <c:pt idx="6">
                  <c:v>0.69072452196300016</c:v>
                </c:pt>
                <c:pt idx="8">
                  <c:v>6.7171882680969235</c:v>
                </c:pt>
                <c:pt idx="9">
                  <c:v>4.4760226790757223</c:v>
                </c:pt>
                <c:pt idx="10">
                  <c:v>1.2759367184760648</c:v>
                </c:pt>
              </c:numCache>
            </c:numRef>
          </c:val>
          <c:extLst>
            <c:ext xmlns:c16="http://schemas.microsoft.com/office/drawing/2014/chart" uri="{C3380CC4-5D6E-409C-BE32-E72D297353CC}">
              <c16:uniqueId val="{00000035-78F3-6A49-9801-D6D1683F5393}"/>
            </c:ext>
          </c:extLst>
        </c:ser>
        <c:ser>
          <c:idx val="5"/>
          <c:order val="5"/>
          <c:tx>
            <c:strRef>
              <c:f>'Figure 10'!$I$3</c:f>
              <c:strCache>
                <c:ptCount val="1"/>
                <c:pt idx="0">
                  <c:v>Others</c:v>
                </c:pt>
              </c:strCache>
            </c:strRef>
          </c:tx>
          <c:spPr>
            <a:solidFill>
              <a:srgbClr val="26A4AA"/>
            </a:solidFill>
            <a:ln>
              <a:noFill/>
            </a:ln>
            <a:effectLst/>
          </c:spPr>
          <c:invertIfNegative val="0"/>
          <c:dLbls>
            <c:dLbl>
              <c:idx val="0"/>
              <c:tx>
                <c:strRef>
                  <c:f>'Figure 10'!$I$17</c:f>
                  <c:strCache>
                    <c:ptCount val="1"/>
                    <c:pt idx="0">
                      <c:v>53%</c:v>
                    </c:pt>
                  </c:strCache>
                </c:strRef>
              </c:tx>
              <c:numFmt formatCode="#,##0.00_);[Red]\(#,##0.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{BADC830B-9197-4CDE-BD13-A0FC456F624B}</c15:txfldGUID>
                      <c15:f>'Figure 10'!$I$17</c15:f>
                      <c15:dlblFieldTableCache>
                        <c:ptCount val="1"/>
                        <c:pt idx="0">
                          <c:v>53%</c:v>
                        </c:pt>
                      </c15:dlblFieldTableCache>
                    </c15:dlblFTEntry>
                  </c15:dlblFieldTable>
                  <c15:showDataLabelsRange val="0"/>
                </c:ext>
                <c:ext xmlns:c16="http://schemas.microsoft.com/office/drawing/2014/chart" uri="{C3380CC4-5D6E-409C-BE32-E72D297353CC}">
                  <c16:uniqueId val="{00000036-78F3-6A49-9801-D6D1683F5393}"/>
                </c:ext>
              </c:extLst>
            </c:dLbl>
            <c:dLbl>
              <c:idx val="1"/>
              <c:tx>
                <c:strRef>
                  <c:f>'Figure 10'!$I$18</c:f>
                  <c:strCache>
                    <c:ptCount val="1"/>
                    <c:pt idx="0">
                      <c:v>49%</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{A6879D72-1360-4648-9100-266AD9C34050}</c15:txfldGUID>
                      <c15:f>'Figure 10'!$I$18</c15:f>
                      <c15:dlblFieldTableCache>
                        <c:ptCount val="1"/>
                        <c:pt idx="0">
                          <c:v>49%</c:v>
                        </c:pt>
                      </c15:dlblFieldTableCache>
                    </c15:dlblFTEntry>
                  </c15:dlblFieldTable>
                  <c15:showDataLabelsRange val="0"/>
                </c:ext>
                <c:ext xmlns:c16="http://schemas.microsoft.com/office/drawing/2014/chart" uri="{C3380CC4-5D6E-409C-BE32-E72D297353CC}">
                  <c16:uniqueId val="{00000037-78F3-6A49-9801-D6D1683F5393}"/>
                </c:ext>
              </c:extLst>
            </c:dLbl>
            <c:dLbl>
              <c:idx val="2"/>
              <c:tx>
                <c:strRef>
                  <c:f>'Figure 10'!$I$19</c:f>
                  <c:strCache>
                    <c:ptCount val="1"/>
                    <c:pt idx="0">
                      <c:v>52%</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{B9D660C6-7EC1-4F43-AEF9-5E05B8176516}</c15:txfldGUID>
                      <c15:f>'Figure 10'!$I$19</c15:f>
                      <c15:dlblFieldTableCache>
                        <c:ptCount val="1"/>
                        <c:pt idx="0">
                          <c:v>52%</c:v>
                        </c:pt>
                      </c15:dlblFieldTableCache>
                    </c15:dlblFTEntry>
                  </c15:dlblFieldTable>
                  <c15:showDataLabelsRange val="0"/>
                </c:ext>
                <c:ext xmlns:c16="http://schemas.microsoft.com/office/drawing/2014/chart" uri="{C3380CC4-5D6E-409C-BE32-E72D297353CC}">
                  <c16:uniqueId val="{00000038-78F3-6A49-9801-D6D1683F5393}"/>
                </c:ext>
              </c:extLst>
            </c:dLbl>
            <c:dLbl>
              <c:idx val="4"/>
              <c:tx>
                <c:strRef>
                  <c:f>'Figure 10'!$I$21</c:f>
                  <c:strCache>
                    <c:ptCount val="1"/>
                    <c:pt idx="0">
                      <c:v>51%</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{28B13214-94AA-431E-AE6F-F3F30F549128}</c15:txfldGUID>
                      <c15:f>'Figure 10'!$I$21</c15:f>
                      <c15:dlblFieldTableCache>
                        <c:ptCount val="1"/>
                        <c:pt idx="0">
                          <c:v>51%</c:v>
                        </c:pt>
                      </c15:dlblFieldTableCache>
                    </c15:dlblFTEntry>
                  </c15:dlblFieldTable>
                  <c15:showDataLabelsRange val="0"/>
                </c:ext>
                <c:ext xmlns:c16="http://schemas.microsoft.com/office/drawing/2014/chart" uri="{C3380CC4-5D6E-409C-BE32-E72D297353CC}">
                  <c16:uniqueId val="{00000039-78F3-6A49-9801-D6D1683F5393}"/>
                </c:ext>
              </c:extLst>
            </c:dLbl>
            <c:dLbl>
              <c:idx val="5"/>
              <c:tx>
                <c:strRef>
                  <c:f>'Figure 10'!$I$22</c:f>
                  <c:strCache>
                    <c:ptCount val="1"/>
                    <c:pt idx="0">
                      <c:v>65%</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{993E9A26-DC8F-4388-BDD0-C52F4F2EB72A}</c15:txfldGUID>
                      <c15:f>'Figure 10'!$I$22</c15:f>
                      <c15:dlblFieldTableCache>
                        <c:ptCount val="1"/>
                        <c:pt idx="0">
                          <c:v>65%</c:v>
                        </c:pt>
                      </c15:dlblFieldTableCache>
                    </c15:dlblFTEntry>
                  </c15:dlblFieldTable>
                  <c15:showDataLabelsRange val="0"/>
                </c:ext>
                <c:ext xmlns:c16="http://schemas.microsoft.com/office/drawing/2014/chart" uri="{C3380CC4-5D6E-409C-BE32-E72D297353CC}">
                  <c16:uniqueId val="{0000003A-78F3-6A49-9801-D6D1683F5393}"/>
                </c:ext>
              </c:extLst>
            </c:dLbl>
            <c:dLbl>
              <c:idx val="6"/>
              <c:layout>
                <c:manualLayout>
                  <c:x val="0"/>
                  <c:y val="-3.4707158351409979E-2"/>
                </c:manualLayout>
              </c:layout>
              <c:tx>
                <c:strRef>
                  <c:f>'Figure 10'!$I$23</c:f>
                  <c:strCache>
                    <c:ptCount val="1"/>
                    <c:pt idx="0">
                      <c:v>69%</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{41340DDE-B02A-4FB4-A16C-A539DA71F7A1}</c15:txfldGUID>
                      <c15:f>'Figure 10'!$I$23</c15:f>
                      <c15:dlblFieldTableCache>
                        <c:ptCount val="1"/>
                        <c:pt idx="0">
                          <c:v>69%</c:v>
                        </c:pt>
                      </c15:dlblFieldTableCache>
                    </c15:dlblFTEntry>
                  </c15:dlblFieldTable>
                  <c15:showDataLabelsRange val="0"/>
                </c:ext>
                <c:ext xmlns:c16="http://schemas.microsoft.com/office/drawing/2014/chart" uri="{C3380CC4-5D6E-409C-BE32-E72D297353CC}">
                  <c16:uniqueId val="{0000003B-78F3-6A49-9801-D6D1683F5393}"/>
                </c:ext>
              </c:extLst>
            </c:dLbl>
            <c:dLbl>
              <c:idx val="8"/>
              <c:tx>
                <c:strRef>
                  <c:f>'Figure 10'!$I$25</c:f>
                  <c:strCache>
                    <c:ptCount val="1"/>
                    <c:pt idx="0">
                      <c:v>52%</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{679DFC3D-2035-46CD-ABDC-AADA9E1C40C8}</c15:txfldGUID>
                      <c15:f>'Figure 10'!$I$25</c15:f>
                      <c15:dlblFieldTableCache>
                        <c:ptCount val="1"/>
                        <c:pt idx="0">
                          <c:v>52%</c:v>
                        </c:pt>
                      </c15:dlblFieldTableCache>
                    </c15:dlblFTEntry>
                  </c15:dlblFieldTable>
                  <c15:showDataLabelsRange val="0"/>
                </c:ext>
                <c:ext xmlns:c16="http://schemas.microsoft.com/office/drawing/2014/chart" uri="{C3380CC4-5D6E-409C-BE32-E72D297353CC}">
                  <c16:uniqueId val="{0000003C-78F3-6A49-9801-D6D1683F5393}"/>
                </c:ext>
              </c:extLst>
            </c:dLbl>
            <c:dLbl>
              <c:idx val="9"/>
              <c:tx>
                <c:strRef>
                  <c:f>'Figure 10'!$I$26</c:f>
                  <c:strCache>
                    <c:ptCount val="1"/>
                    <c:pt idx="0">
                      <c:v>43%</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{8FE8B34B-7D7A-4E6F-B003-375DE2234E3F}</c15:txfldGUID>
                      <c15:f>'Figure 10'!$I$26</c15:f>
                      <c15:dlblFieldTableCache>
                        <c:ptCount val="1"/>
                        <c:pt idx="0">
                          <c:v>43%</c:v>
                        </c:pt>
                      </c15:dlblFieldTableCache>
                    </c15:dlblFTEntry>
                  </c15:dlblFieldTable>
                  <c15:showDataLabelsRange val="0"/>
                </c:ext>
                <c:ext xmlns:c16="http://schemas.microsoft.com/office/drawing/2014/chart" uri="{C3380CC4-5D6E-409C-BE32-E72D297353CC}">
                  <c16:uniqueId val="{0000003D-78F3-6A49-9801-D6D1683F5393}"/>
                </c:ext>
              </c:extLst>
            </c:dLbl>
            <c:dLbl>
              <c:idx val="10"/>
              <c:layout>
                <c:manualLayout>
                  <c:x val="1.4398848092151571E-3"/>
                  <c:y val="-1.9522776572668113E-2"/>
                </c:manualLayout>
              </c:layout>
              <c:tx>
                <c:strRef>
                  <c:f>'Figure 10'!$I$27</c:f>
                  <c:strCache>
                    <c:ptCount val="1"/>
                    <c:pt idx="0">
                      <c:v>44%</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{E9795066-28FA-4176-B7C1-47645A7FC87C}</c15:txfldGUID>
                      <c15:f>'Figure 10'!$I$27</c15:f>
                      <c15:dlblFieldTableCache>
                        <c:ptCount val="1"/>
                        <c:pt idx="0">
                          <c:v>44%</c:v>
                        </c:pt>
                      </c15:dlblFieldTableCache>
                    </c15:dlblFTEntry>
                  </c15:dlblFieldTable>
                  <c15:showDataLabelsRange val="0"/>
                </c:ext>
                <c:ext xmlns:c16="http://schemas.microsoft.com/office/drawing/2014/chart" uri="{C3380CC4-5D6E-409C-BE32-E72D297353CC}">
                  <c16:uniqueId val="{0000003E-78F3-6A49-9801-D6D1683F539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10'!$B$4:$C$14</c:f>
              <c:multiLvlStrCache>
                <c:ptCount val="11"/>
                <c:lvl>
                  <c:pt idx="0">
                    <c:v>BAU </c:v>
                  </c:pt>
                  <c:pt idx="1">
                    <c:v>LRP</c:v>
                  </c:pt>
                  <c:pt idx="2">
                    <c:v>MRP</c:v>
                  </c:pt>
                  <c:pt idx="3">
                    <c:v> </c:v>
                  </c:pt>
                  <c:pt idx="4">
                    <c:v>BAU </c:v>
                  </c:pt>
                  <c:pt idx="5">
                    <c:v>LRP</c:v>
                  </c:pt>
                  <c:pt idx="6">
                    <c:v>MRP</c:v>
                  </c:pt>
                  <c:pt idx="8">
                    <c:v>BAU </c:v>
                  </c:pt>
                  <c:pt idx="9">
                    <c:v>LRP</c:v>
                  </c:pt>
                  <c:pt idx="10">
                    <c:v>MRP</c:v>
                  </c:pt>
                </c:lvl>
                <c:lvl>
                  <c:pt idx="0">
                    <c:v>2020</c:v>
                  </c:pt>
                  <c:pt idx="3">
                    <c:v> </c:v>
                  </c:pt>
                  <c:pt idx="4">
                    <c:v>2025</c:v>
                  </c:pt>
                  <c:pt idx="7">
                    <c:v> </c:v>
                  </c:pt>
                  <c:pt idx="8">
                    <c:v>2030</c:v>
                  </c:pt>
                </c:lvl>
              </c:multiLvlStrCache>
            </c:multiLvlStrRef>
          </c:cat>
          <c:val>
            <c:numRef>
              <c:f>'Figure 10'!$I$4:$I$14</c:f>
              <c:numCache>
                <c:formatCode>0_);[Red]\(0\)</c:formatCode>
                <c:ptCount val="11"/>
                <c:pt idx="0">
                  <c:v>176.92659978067576</c:v>
                </c:pt>
                <c:pt idx="1">
                  <c:v>139.1485614514292</c:v>
                </c:pt>
                <c:pt idx="2">
                  <c:v>77.133288192555554</c:v>
                </c:pt>
                <c:pt idx="4">
                  <c:v>164.5048715670649</c:v>
                </c:pt>
                <c:pt idx="5">
                  <c:v>102.36758454326608</c:v>
                </c:pt>
                <c:pt idx="6">
                  <c:v>12.642370857534791</c:v>
                </c:pt>
                <c:pt idx="8">
                  <c:v>52.617839075254366</c:v>
                </c:pt>
                <c:pt idx="9">
                  <c:v>18.1449532040299</c:v>
                </c:pt>
                <c:pt idx="10">
                  <c:v>2.8453735697610174</c:v>
                </c:pt>
              </c:numCache>
            </c:numRef>
          </c:val>
          <c:extLst>
            <c:ext xmlns:c16="http://schemas.microsoft.com/office/drawing/2014/chart" uri="{C3380CC4-5D6E-409C-BE32-E72D297353CC}">
              <c16:uniqueId val="{0000003F-78F3-6A49-9801-D6D1683F5393}"/>
            </c:ext>
          </c:extLst>
        </c:ser>
        <c:dLbls>
          <c:dLblPos val="ctr"/>
          <c:showLegendKey val="0"/>
          <c:showVal val="1"/>
          <c:showCatName val="0"/>
          <c:showSerName val="0"/>
          <c:showPercent val="0"/>
          <c:showBubbleSize val="0"/>
        </c:dLbls>
        <c:gapWidth val="20"/>
        <c:overlap val="100"/>
        <c:axId val="1497148431"/>
        <c:axId val="1497057311"/>
      </c:barChart>
      <c:catAx>
        <c:axId val="14971484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497057311"/>
        <c:crosses val="autoZero"/>
        <c:auto val="1"/>
        <c:lblAlgn val="ctr"/>
        <c:lblOffset val="100"/>
        <c:noMultiLvlLbl val="0"/>
      </c:catAx>
      <c:valAx>
        <c:axId val="1497057311"/>
        <c:scaling>
          <c:orientation val="minMax"/>
          <c:max val="350"/>
          <c:min val="0"/>
        </c:scaling>
        <c:delete val="0"/>
        <c:axPos val="l"/>
        <c:title>
          <c:tx>
            <c:rich>
              <a:bodyPr rot="-5400000" spcFirstLastPara="1" vertOverflow="ellipsis" vert="horz" wrap="square" anchor="ctr" anchorCtr="1"/>
              <a:lstStyle/>
              <a:p>
                <a:pPr algn="ctr" rtl="0">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The value of stranded assets ( Billion</a:t>
                </a:r>
                <a:r>
                  <a:rPr lang="zh-CN" sz="120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RMB)</a:t>
                </a:r>
                <a:endParaRPr lang="zh-CN" sz="1200">
                  <a:latin typeface="Times New Roman" panose="02020603050405020304" pitchFamily="18" charset="0"/>
                  <a:cs typeface="Times New Roman" panose="02020603050405020304" pitchFamily="18" charset="0"/>
                </a:endParaRPr>
              </a:p>
            </c:rich>
          </c:tx>
          <c:layout>
            <c:manualLayout>
              <c:xMode val="edge"/>
              <c:yMode val="edge"/>
              <c:x val="1.000064967126634E-2"/>
              <c:y val="0.17058999035376984"/>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_);[Red]\(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497148431"/>
        <c:crosses val="autoZero"/>
        <c:crossBetween val="between"/>
        <c:majorUnit val="50"/>
      </c:valAx>
      <c:spPr>
        <a:noFill/>
        <a:ln>
          <a:solidFill>
            <a:schemeClr val="tx1"/>
          </a:solidFill>
        </a:ln>
        <a:effectLst/>
      </c:spPr>
    </c:plotArea>
    <c:legend>
      <c:legendPos val="b"/>
      <c:layout>
        <c:manualLayout>
          <c:xMode val="edge"/>
          <c:yMode val="edge"/>
          <c:x val="0.23180852933340132"/>
          <c:y val="0.94517157155789366"/>
          <c:w val="0.57957948560965522"/>
          <c:h val="4.18132440603276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863600</xdr:colOff>
      <xdr:row>12</xdr:row>
      <xdr:rowOff>1</xdr:rowOff>
    </xdr:from>
    <xdr:to>
      <xdr:col>19</xdr:col>
      <xdr:colOff>393700</xdr:colOff>
      <xdr:row>37</xdr:row>
      <xdr:rowOff>25401</xdr:rowOff>
    </xdr:to>
    <xdr:graphicFrame macro="">
      <xdr:nvGraphicFramePr>
        <xdr:cNvPr id="2" name="图表 1">
          <a:extLst>
            <a:ext uri="{FF2B5EF4-FFF2-40B4-BE49-F238E27FC236}">
              <a16:creationId xmlns:a16="http://schemas.microsoft.com/office/drawing/2014/main" id="{47FD22A2-A24E-D04C-8EBF-D7E333A0F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11</xdr:row>
      <xdr:rowOff>139700</xdr:rowOff>
    </xdr:from>
    <xdr:to>
      <xdr:col>16</xdr:col>
      <xdr:colOff>279400</xdr:colOff>
      <xdr:row>36</xdr:row>
      <xdr:rowOff>63500</xdr:rowOff>
    </xdr:to>
    <xdr:graphicFrame macro="">
      <xdr:nvGraphicFramePr>
        <xdr:cNvPr id="2" name="图表 1">
          <a:extLst>
            <a:ext uri="{FF2B5EF4-FFF2-40B4-BE49-F238E27FC236}">
              <a16:creationId xmlns:a16="http://schemas.microsoft.com/office/drawing/2014/main" id="{1A562D2F-18DE-F344-8231-9699B7769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292100</xdr:colOff>
      <xdr:row>8</xdr:row>
      <xdr:rowOff>165100</xdr:rowOff>
    </xdr:from>
    <xdr:to>
      <xdr:col>13</xdr:col>
      <xdr:colOff>653790</xdr:colOff>
      <xdr:row>31</xdr:row>
      <xdr:rowOff>17123</xdr:rowOff>
    </xdr:to>
    <xdr:graphicFrame macro="">
      <xdr:nvGraphicFramePr>
        <xdr:cNvPr id="2" name="图表 1">
          <a:extLst>
            <a:ext uri="{FF2B5EF4-FFF2-40B4-BE49-F238E27FC236}">
              <a16:creationId xmlns:a16="http://schemas.microsoft.com/office/drawing/2014/main" id="{FAADD265-537A-CB46-80CB-9800FE4EC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354974</xdr:colOff>
      <xdr:row>2</xdr:row>
      <xdr:rowOff>15489</xdr:rowOff>
    </xdr:from>
    <xdr:to>
      <xdr:col>24</xdr:col>
      <xdr:colOff>388471</xdr:colOff>
      <xdr:row>33</xdr:row>
      <xdr:rowOff>61951</xdr:rowOff>
    </xdr:to>
    <xdr:graphicFrame macro="">
      <xdr:nvGraphicFramePr>
        <xdr:cNvPr id="5" name="图表 4">
          <a:extLst>
            <a:ext uri="{FF2B5EF4-FFF2-40B4-BE49-F238E27FC236}">
              <a16:creationId xmlns:a16="http://schemas.microsoft.com/office/drawing/2014/main" id="{C56D5E14-A86B-8B4D-B32F-EA93A436C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571500</xdr:colOff>
      <xdr:row>6</xdr:row>
      <xdr:rowOff>63500</xdr:rowOff>
    </xdr:from>
    <xdr:to>
      <xdr:col>7</xdr:col>
      <xdr:colOff>781050</xdr:colOff>
      <xdr:row>24</xdr:row>
      <xdr:rowOff>165100</xdr:rowOff>
    </xdr:to>
    <xdr:graphicFrame macro="">
      <xdr:nvGraphicFramePr>
        <xdr:cNvPr id="2" name="图表 1">
          <a:extLst>
            <a:ext uri="{FF2B5EF4-FFF2-40B4-BE49-F238E27FC236}">
              <a16:creationId xmlns:a16="http://schemas.microsoft.com/office/drawing/2014/main" id="{49589C13-67A8-994D-8005-F02F0F051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584200</xdr:colOff>
      <xdr:row>1</xdr:row>
      <xdr:rowOff>88900</xdr:rowOff>
    </xdr:from>
    <xdr:to>
      <xdr:col>18</xdr:col>
      <xdr:colOff>279400</xdr:colOff>
      <xdr:row>24</xdr:row>
      <xdr:rowOff>165100</xdr:rowOff>
    </xdr:to>
    <xdr:graphicFrame macro="">
      <xdr:nvGraphicFramePr>
        <xdr:cNvPr id="3" name="图表 10">
          <a:extLst>
            <a:ext uri="{FF2B5EF4-FFF2-40B4-BE49-F238E27FC236}">
              <a16:creationId xmlns:a16="http://schemas.microsoft.com/office/drawing/2014/main" id="{034A4AD7-DDAD-154D-AE77-2C84C06C56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30726</xdr:colOff>
      <xdr:row>10</xdr:row>
      <xdr:rowOff>30726</xdr:rowOff>
    </xdr:from>
    <xdr:to>
      <xdr:col>7</xdr:col>
      <xdr:colOff>327456</xdr:colOff>
      <xdr:row>27</xdr:row>
      <xdr:rowOff>88327</xdr:rowOff>
    </xdr:to>
    <xdr:graphicFrame macro="">
      <xdr:nvGraphicFramePr>
        <xdr:cNvPr id="3" name="Chart 4">
          <a:extLst>
            <a:ext uri="{FF2B5EF4-FFF2-40B4-BE49-F238E27FC236}">
              <a16:creationId xmlns:a16="http://schemas.microsoft.com/office/drawing/2014/main" id="{6C1937BD-88A5-AB46-91F4-597FDCE44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215900</xdr:colOff>
      <xdr:row>6</xdr:row>
      <xdr:rowOff>50800</xdr:rowOff>
    </xdr:from>
    <xdr:to>
      <xdr:col>23</xdr:col>
      <xdr:colOff>50800</xdr:colOff>
      <xdr:row>33</xdr:row>
      <xdr:rowOff>25400</xdr:rowOff>
    </xdr:to>
    <xdr:graphicFrame macro="">
      <xdr:nvGraphicFramePr>
        <xdr:cNvPr id="2" name="Chart 1">
          <a:extLst>
            <a:ext uri="{FF2B5EF4-FFF2-40B4-BE49-F238E27FC236}">
              <a16:creationId xmlns:a16="http://schemas.microsoft.com/office/drawing/2014/main" id="{65B68AAE-CE24-A24C-BFDA-13FF4AE9F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r/Desktop/UP/2021-01-20%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Model"/>
      <sheetName val="Non Coal Power Capacity"/>
      <sheetName val="Result"/>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2FAA-8B2C-7243-9765-9848F8CF9AB3}">
  <dimension ref="A2:AA65"/>
  <sheetViews>
    <sheetView tabSelected="1" workbookViewId="0">
      <selection activeCell="M14" sqref="M14"/>
    </sheetView>
  </sheetViews>
  <sheetFormatPr defaultColWidth="8.81640625" defaultRowHeight="14"/>
  <cols>
    <col min="1" max="1" width="16.81640625" style="6" customWidth="1"/>
    <col min="2" max="13" width="9.6328125" style="6" customWidth="1"/>
    <col min="14" max="14" width="8.81640625" style="6"/>
    <col min="15" max="15" width="13.1796875" style="6" customWidth="1"/>
    <col min="16" max="16" width="8.81640625" style="6"/>
    <col min="17" max="17" width="13" style="6" bestFit="1" customWidth="1"/>
    <col min="18" max="16384" width="8.81640625" style="6"/>
  </cols>
  <sheetData>
    <row r="2" spans="1:27">
      <c r="A2" s="51" t="s">
        <v>146</v>
      </c>
      <c r="B2" s="51"/>
      <c r="C2" s="51"/>
      <c r="D2" s="51"/>
      <c r="E2" s="51"/>
      <c r="F2" s="51"/>
      <c r="G2" s="51"/>
      <c r="H2" s="51"/>
      <c r="I2" s="51"/>
      <c r="J2" s="51"/>
      <c r="K2" s="51"/>
      <c r="L2" s="51"/>
      <c r="M2" s="51"/>
    </row>
    <row r="3" spans="1:27">
      <c r="A3" s="6" t="s">
        <v>72</v>
      </c>
      <c r="C3" s="12"/>
      <c r="D3" s="12"/>
      <c r="E3" s="12"/>
      <c r="F3" s="12"/>
      <c r="G3" s="12"/>
      <c r="H3" s="12"/>
      <c r="I3" s="12"/>
      <c r="J3" s="12"/>
      <c r="K3" s="12"/>
      <c r="L3" s="12"/>
      <c r="M3" s="6" t="s">
        <v>135</v>
      </c>
      <c r="O3" s="6" t="s">
        <v>73</v>
      </c>
      <c r="P3" s="6" t="s">
        <v>70</v>
      </c>
    </row>
    <row r="4" spans="1:27">
      <c r="A4" s="8" t="s">
        <v>0</v>
      </c>
      <c r="B4" s="6">
        <v>2019</v>
      </c>
      <c r="C4" s="6">
        <v>2020</v>
      </c>
      <c r="D4" s="6">
        <v>2021</v>
      </c>
      <c r="E4" s="6">
        <v>2022</v>
      </c>
      <c r="F4" s="6">
        <v>2023</v>
      </c>
      <c r="G4" s="6">
        <v>2024</v>
      </c>
      <c r="H4" s="6">
        <v>2025</v>
      </c>
      <c r="I4" s="6">
        <v>2026</v>
      </c>
      <c r="J4" s="6">
        <v>2027</v>
      </c>
      <c r="K4" s="6">
        <v>2028</v>
      </c>
      <c r="L4" s="6">
        <v>2029</v>
      </c>
      <c r="M4" s="6">
        <v>2030</v>
      </c>
      <c r="P4" s="8" t="s">
        <v>0</v>
      </c>
      <c r="Q4" s="6">
        <v>2020</v>
      </c>
      <c r="R4" s="6">
        <v>2021</v>
      </c>
      <c r="S4" s="6">
        <v>2022</v>
      </c>
      <c r="T4" s="6">
        <v>2023</v>
      </c>
      <c r="U4" s="6">
        <v>2024</v>
      </c>
      <c r="V4" s="6">
        <v>2025</v>
      </c>
      <c r="W4" s="6">
        <v>2026</v>
      </c>
      <c r="X4" s="6">
        <v>2027</v>
      </c>
      <c r="Y4" s="6">
        <v>2028</v>
      </c>
      <c r="Z4" s="6">
        <v>2029</v>
      </c>
      <c r="AA4" s="6">
        <v>2030</v>
      </c>
    </row>
    <row r="5" spans="1:27">
      <c r="A5" s="8" t="s">
        <v>1</v>
      </c>
      <c r="B5" s="9">
        <v>259.06599999999997</v>
      </c>
      <c r="C5" s="9">
        <v>280.44</v>
      </c>
      <c r="D5" s="9">
        <v>300.07080000000002</v>
      </c>
      <c r="E5" s="9">
        <v>321.07575600000001</v>
      </c>
      <c r="F5" s="9">
        <v>340.34030136000007</v>
      </c>
      <c r="G5" s="9">
        <v>360.76071944160009</v>
      </c>
      <c r="H5" s="9">
        <v>378.79875541368011</v>
      </c>
      <c r="I5" s="9">
        <v>395.84469940729571</v>
      </c>
      <c r="J5" s="9">
        <v>407.72004038951462</v>
      </c>
      <c r="K5" s="9">
        <v>419.95164160120009</v>
      </c>
      <c r="L5" s="9">
        <v>428.35067443322413</v>
      </c>
      <c r="M5" s="9">
        <v>436.91768792188867</v>
      </c>
      <c r="O5" s="9"/>
      <c r="P5" s="8" t="s">
        <v>1</v>
      </c>
      <c r="Q5" s="13">
        <v>8.250407232133887E-2</v>
      </c>
      <c r="R5" s="13">
        <v>7.0000000000000007E-2</v>
      </c>
      <c r="S5" s="13">
        <v>7.0000000000000007E-2</v>
      </c>
      <c r="T5" s="13">
        <v>0.06</v>
      </c>
      <c r="U5" s="13">
        <v>0.06</v>
      </c>
      <c r="V5" s="13">
        <v>0.05</v>
      </c>
      <c r="W5" s="13">
        <v>4.4999999999999998E-2</v>
      </c>
      <c r="X5" s="13">
        <v>0.03</v>
      </c>
      <c r="Y5" s="13">
        <v>0.03</v>
      </c>
      <c r="Z5" s="13">
        <v>0.02</v>
      </c>
      <c r="AA5" s="13">
        <v>0.02</v>
      </c>
    </row>
    <row r="6" spans="1:27">
      <c r="A6" s="8" t="s">
        <v>2</v>
      </c>
      <c r="B6" s="9">
        <v>59.195</v>
      </c>
      <c r="C6" s="9">
        <v>60.5</v>
      </c>
      <c r="D6" s="9">
        <v>61.407499999999992</v>
      </c>
      <c r="E6" s="9">
        <v>62.297908749999991</v>
      </c>
      <c r="F6" s="9">
        <v>63.170079472499992</v>
      </c>
      <c r="G6" s="9">
        <v>64.022875545378753</v>
      </c>
      <c r="H6" s="9">
        <v>64.855172927468672</v>
      </c>
      <c r="I6" s="9">
        <v>65.698290175525756</v>
      </c>
      <c r="J6" s="9">
        <v>66.552367947807582</v>
      </c>
      <c r="K6" s="9">
        <v>67.417548731129074</v>
      </c>
      <c r="L6" s="9">
        <v>68.293976864633748</v>
      </c>
      <c r="M6" s="9">
        <v>69.181798563873969</v>
      </c>
      <c r="O6" s="9"/>
      <c r="P6" s="8" t="s">
        <v>2</v>
      </c>
      <c r="Q6" s="13">
        <v>2.2045780893656559E-2</v>
      </c>
      <c r="R6" s="13">
        <v>1.4999999999999999E-2</v>
      </c>
      <c r="S6" s="13">
        <v>1.4500000000000001E-2</v>
      </c>
      <c r="T6" s="13">
        <v>1.4E-2</v>
      </c>
      <c r="U6" s="13">
        <v>1.35E-2</v>
      </c>
      <c r="V6" s="13">
        <v>1.2999999999999999E-2</v>
      </c>
      <c r="W6" s="13">
        <v>1.2999999999999999E-2</v>
      </c>
      <c r="X6" s="13">
        <v>1.2999999999999999E-2</v>
      </c>
      <c r="Y6" s="13">
        <v>1.2999999999999999E-2</v>
      </c>
      <c r="Z6" s="13">
        <v>1.2999999999999999E-2</v>
      </c>
      <c r="AA6" s="13">
        <v>1.2999999999999999E-2</v>
      </c>
    </row>
    <row r="7" spans="1:27">
      <c r="A7" s="8" t="s">
        <v>3</v>
      </c>
      <c r="B7" s="9">
        <v>288.83299999999997</v>
      </c>
      <c r="C7" s="9">
        <v>312.27999999999997</v>
      </c>
      <c r="D7" s="9">
        <v>329.4554</v>
      </c>
      <c r="E7" s="9">
        <v>345.92817000000002</v>
      </c>
      <c r="F7" s="9">
        <v>359.76529680000004</v>
      </c>
      <c r="G7" s="9">
        <v>374.15590867200007</v>
      </c>
      <c r="H7" s="9">
        <v>385.3805859321601</v>
      </c>
      <c r="I7" s="9">
        <v>396.94200351012495</v>
      </c>
      <c r="J7" s="9">
        <v>408.85026361542873</v>
      </c>
      <c r="K7" s="9">
        <v>417.02726888773731</v>
      </c>
      <c r="L7" s="9">
        <v>425.36781426549203</v>
      </c>
      <c r="M7" s="9">
        <v>433.8751705508019</v>
      </c>
      <c r="O7" s="9"/>
      <c r="P7" s="8" t="s">
        <v>3</v>
      </c>
      <c r="Q7" s="13">
        <v>8.1178397205305522E-2</v>
      </c>
      <c r="R7" s="13">
        <v>5.5E-2</v>
      </c>
      <c r="S7" s="13">
        <v>0.05</v>
      </c>
      <c r="T7" s="13">
        <v>0.04</v>
      </c>
      <c r="U7" s="13">
        <v>0.04</v>
      </c>
      <c r="V7" s="13">
        <v>0.03</v>
      </c>
      <c r="W7" s="13">
        <v>0.03</v>
      </c>
      <c r="X7" s="13">
        <v>0.03</v>
      </c>
      <c r="Y7" s="13">
        <v>0.02</v>
      </c>
      <c r="Z7" s="13">
        <v>0.02</v>
      </c>
      <c r="AA7" s="13">
        <v>0.02</v>
      </c>
    </row>
    <row r="8" spans="1:27">
      <c r="A8" s="8" t="s">
        <v>4</v>
      </c>
      <c r="B8" s="9">
        <v>220.005</v>
      </c>
      <c r="C8" s="9">
        <v>237.4</v>
      </c>
      <c r="D8" s="9">
        <v>251.64400000000001</v>
      </c>
      <c r="E8" s="9">
        <v>264.22620000000001</v>
      </c>
      <c r="F8" s="9">
        <v>274.79524800000002</v>
      </c>
      <c r="G8" s="9">
        <v>283.03910544000001</v>
      </c>
      <c r="H8" s="9">
        <v>288.69988754880001</v>
      </c>
      <c r="I8" s="9">
        <v>294.47388529977604</v>
      </c>
      <c r="J8" s="9">
        <v>300.36336300577159</v>
      </c>
      <c r="K8" s="9">
        <v>306.37063026588703</v>
      </c>
      <c r="L8" s="9">
        <v>312.49804287120475</v>
      </c>
      <c r="M8" s="9">
        <v>318.74800372862882</v>
      </c>
      <c r="O8" s="9"/>
      <c r="P8" s="8" t="s">
        <v>4</v>
      </c>
      <c r="Q8" s="13">
        <v>7.9066384854889663E-2</v>
      </c>
      <c r="R8" s="13">
        <v>0.06</v>
      </c>
      <c r="S8" s="13">
        <v>0.05</v>
      </c>
      <c r="T8" s="13">
        <v>0.04</v>
      </c>
      <c r="U8" s="13">
        <v>0.03</v>
      </c>
      <c r="V8" s="13">
        <v>0.02</v>
      </c>
      <c r="W8" s="13">
        <v>0.02</v>
      </c>
      <c r="X8" s="13">
        <v>0.02</v>
      </c>
      <c r="Y8" s="13">
        <v>0.02</v>
      </c>
      <c r="Z8" s="13">
        <v>0.02</v>
      </c>
      <c r="AA8" s="13">
        <v>0.02</v>
      </c>
    </row>
    <row r="9" spans="1:27">
      <c r="A9" s="8" t="s">
        <v>5</v>
      </c>
      <c r="B9" s="9">
        <v>186.63800000000001</v>
      </c>
      <c r="C9" s="9">
        <v>199.8</v>
      </c>
      <c r="D9" s="9">
        <v>213.78600000000003</v>
      </c>
      <c r="E9" s="9">
        <v>228.75102000000004</v>
      </c>
      <c r="F9" s="9">
        <v>242.47608120000004</v>
      </c>
      <c r="G9" s="9">
        <v>257.02464607200005</v>
      </c>
      <c r="H9" s="9">
        <v>269.87587837560005</v>
      </c>
      <c r="I9" s="9">
        <v>283.36967229438011</v>
      </c>
      <c r="J9" s="9">
        <v>294.7044591861553</v>
      </c>
      <c r="K9" s="9">
        <v>306.49263755360158</v>
      </c>
      <c r="L9" s="9">
        <v>315.68741668020959</v>
      </c>
      <c r="M9" s="9">
        <v>322.00116501381382</v>
      </c>
      <c r="O9" s="9"/>
      <c r="P9" s="8" t="s">
        <v>5</v>
      </c>
      <c r="Q9" s="13">
        <v>7.0521544380029832E-2</v>
      </c>
      <c r="R9" s="13">
        <v>7.0000000000000007E-2</v>
      </c>
      <c r="S9" s="13">
        <v>7.0000000000000007E-2</v>
      </c>
      <c r="T9" s="13">
        <v>0.06</v>
      </c>
      <c r="U9" s="13">
        <v>0.06</v>
      </c>
      <c r="V9" s="13">
        <v>0.05</v>
      </c>
      <c r="W9" s="13">
        <v>0.05</v>
      </c>
      <c r="X9" s="13">
        <v>0.04</v>
      </c>
      <c r="Y9" s="13">
        <v>0.04</v>
      </c>
      <c r="Z9" s="13">
        <v>0.03</v>
      </c>
      <c r="AA9" s="13">
        <v>0.02</v>
      </c>
    </row>
    <row r="10" spans="1:27">
      <c r="A10" s="8" t="s">
        <v>6</v>
      </c>
      <c r="B10" s="9">
        <v>92.606999999999985</v>
      </c>
      <c r="C10" s="9">
        <v>93.91</v>
      </c>
      <c r="D10" s="9">
        <v>95.130829999999989</v>
      </c>
      <c r="E10" s="9">
        <v>96.272399959999987</v>
      </c>
      <c r="F10" s="9">
        <v>97.33139635955996</v>
      </c>
      <c r="G10" s="9">
        <v>98.304710323155561</v>
      </c>
      <c r="H10" s="9">
        <v>99.287757426387131</v>
      </c>
      <c r="I10" s="9">
        <v>100.280635000651</v>
      </c>
      <c r="J10" s="9">
        <v>101.2834413506575</v>
      </c>
      <c r="K10" s="9">
        <v>102.29627576416408</v>
      </c>
      <c r="L10" s="9">
        <v>103.31923852180572</v>
      </c>
      <c r="M10" s="9">
        <v>104.35243090702377</v>
      </c>
      <c r="O10" s="9"/>
      <c r="P10" s="8" t="s">
        <v>6</v>
      </c>
      <c r="Q10" s="13">
        <v>1.4070210675219056E-2</v>
      </c>
      <c r="R10" s="13">
        <v>1.2999999999999999E-2</v>
      </c>
      <c r="S10" s="13">
        <v>1.2E-2</v>
      </c>
      <c r="T10" s="13">
        <v>1.0999999999999999E-2</v>
      </c>
      <c r="U10" s="13">
        <v>0.01</v>
      </c>
      <c r="V10" s="13">
        <v>0.01</v>
      </c>
      <c r="W10" s="13">
        <v>0.01</v>
      </c>
      <c r="X10" s="13">
        <v>0.01</v>
      </c>
      <c r="Y10" s="13">
        <v>0.01</v>
      </c>
      <c r="Z10" s="13">
        <v>0.01</v>
      </c>
      <c r="AA10" s="13">
        <v>0.01</v>
      </c>
    </row>
    <row r="11" spans="1:27">
      <c r="A11" s="6" t="s">
        <v>7</v>
      </c>
      <c r="B11" s="9">
        <f>SUM(B5:B10)</f>
        <v>1106.3440000000001</v>
      </c>
      <c r="C11" s="9">
        <f t="shared" ref="C11:M11" si="0">SUM(C5:C10)</f>
        <v>1184.3300000000002</v>
      </c>
      <c r="D11" s="9">
        <f t="shared" si="0"/>
        <v>1251.4945300000002</v>
      </c>
      <c r="E11" s="9">
        <f t="shared" si="0"/>
        <v>1318.5514547099999</v>
      </c>
      <c r="F11" s="9">
        <f t="shared" si="0"/>
        <v>1377.87840319206</v>
      </c>
      <c r="G11" s="9">
        <f t="shared" si="0"/>
        <v>1437.3079654941346</v>
      </c>
      <c r="H11" s="14">
        <f t="shared" si="0"/>
        <v>1486.8980376240959</v>
      </c>
      <c r="I11" s="9">
        <f t="shared" si="0"/>
        <v>1536.6091856877536</v>
      </c>
      <c r="J11" s="9">
        <f t="shared" si="0"/>
        <v>1579.4739354953354</v>
      </c>
      <c r="K11" s="9">
        <f t="shared" si="0"/>
        <v>1619.5560028037189</v>
      </c>
      <c r="L11" s="9">
        <f t="shared" si="0"/>
        <v>1653.5171636365699</v>
      </c>
      <c r="M11" s="14">
        <f t="shared" si="0"/>
        <v>1685.076256686031</v>
      </c>
      <c r="P11" s="6" t="s">
        <v>7</v>
      </c>
      <c r="Q11" s="13">
        <v>7.0489829564764725E-2</v>
      </c>
      <c r="R11" s="13">
        <v>5.6710992713179552E-2</v>
      </c>
      <c r="S11" s="13">
        <v>5.3581476468778512E-2</v>
      </c>
      <c r="T11" s="13">
        <v>4.4994033619346605E-2</v>
      </c>
      <c r="U11" s="13">
        <v>4.3131209665814435E-2</v>
      </c>
      <c r="V11" s="13">
        <v>3.45020505837891E-2</v>
      </c>
      <c r="W11" s="13">
        <v>3.3432788803118306E-2</v>
      </c>
      <c r="X11" s="13">
        <v>2.7895674584553644E-2</v>
      </c>
      <c r="Y11" s="13">
        <v>2.5376846307890635E-2</v>
      </c>
      <c r="Z11" s="13">
        <v>2.0969426666356736E-2</v>
      </c>
      <c r="AA11" s="13">
        <v>1.9086038986165326E-2</v>
      </c>
    </row>
    <row r="12" spans="1:27" s="15" customFormat="1" ht="39" customHeight="1">
      <c r="A12" s="52" t="s">
        <v>126</v>
      </c>
      <c r="B12" s="52"/>
      <c r="C12" s="52"/>
      <c r="D12" s="52"/>
      <c r="E12" s="52"/>
      <c r="F12" s="52"/>
      <c r="G12" s="52"/>
      <c r="H12" s="52"/>
      <c r="I12" s="52"/>
      <c r="J12" s="52"/>
      <c r="K12" s="52"/>
      <c r="L12" s="52"/>
      <c r="M12" s="52"/>
    </row>
    <row r="13" spans="1:27" ht="16" customHeight="1"/>
    <row r="15" spans="1:27">
      <c r="A15" s="51" t="s">
        <v>147</v>
      </c>
      <c r="B15" s="51"/>
      <c r="C15" s="51"/>
      <c r="D15" s="51"/>
      <c r="E15" s="51"/>
      <c r="F15" s="51"/>
      <c r="G15" s="51"/>
      <c r="H15" s="51"/>
      <c r="I15" s="51"/>
      <c r="J15" s="51"/>
      <c r="K15" s="51"/>
      <c r="L15" s="51"/>
      <c r="M15" s="51"/>
    </row>
    <row r="16" spans="1:27">
      <c r="A16" s="16" t="s">
        <v>74</v>
      </c>
      <c r="C16" s="12"/>
      <c r="D16" s="12"/>
      <c r="E16" s="12"/>
      <c r="F16" s="12"/>
      <c r="G16" s="12"/>
      <c r="H16" s="12"/>
      <c r="I16" s="12"/>
      <c r="J16" s="12"/>
      <c r="K16" s="12"/>
      <c r="L16" s="12"/>
      <c r="M16" s="6" t="s">
        <v>136</v>
      </c>
      <c r="O16" s="16" t="s">
        <v>75</v>
      </c>
      <c r="P16" s="6" t="s">
        <v>71</v>
      </c>
    </row>
    <row r="17" spans="1:27">
      <c r="A17" s="8" t="s">
        <v>0</v>
      </c>
      <c r="B17" s="6">
        <v>2019</v>
      </c>
      <c r="C17" s="6">
        <v>2020</v>
      </c>
      <c r="D17" s="6">
        <v>2021</v>
      </c>
      <c r="E17" s="6">
        <v>2022</v>
      </c>
      <c r="F17" s="6">
        <v>2023</v>
      </c>
      <c r="G17" s="6">
        <v>2024</v>
      </c>
      <c r="H17" s="6">
        <v>2025</v>
      </c>
      <c r="I17" s="6">
        <v>2026</v>
      </c>
      <c r="J17" s="6">
        <v>2027</v>
      </c>
      <c r="K17" s="6">
        <v>2028</v>
      </c>
      <c r="L17" s="6">
        <v>2029</v>
      </c>
      <c r="M17" s="6">
        <v>2030</v>
      </c>
      <c r="P17" s="8" t="s">
        <v>0</v>
      </c>
      <c r="Q17" s="6">
        <v>2020</v>
      </c>
      <c r="R17" s="6">
        <v>2021</v>
      </c>
      <c r="S17" s="6">
        <v>2022</v>
      </c>
      <c r="T17" s="6">
        <v>2023</v>
      </c>
      <c r="U17" s="6">
        <v>2024</v>
      </c>
      <c r="V17" s="6">
        <v>2025</v>
      </c>
      <c r="W17" s="6">
        <v>2026</v>
      </c>
      <c r="X17" s="6">
        <v>2027</v>
      </c>
      <c r="Y17" s="6">
        <v>2028</v>
      </c>
      <c r="Z17" s="6">
        <v>2029</v>
      </c>
      <c r="AA17" s="6">
        <v>2030</v>
      </c>
    </row>
    <row r="18" spans="1:27">
      <c r="A18" s="8" t="s">
        <v>1</v>
      </c>
      <c r="B18" s="9">
        <v>1803.4</v>
      </c>
      <c r="C18" s="9">
        <v>1821.434</v>
      </c>
      <c r="D18" s="9">
        <v>1956.220116</v>
      </c>
      <c r="E18" s="9">
        <v>2073.5933229600005</v>
      </c>
      <c r="F18" s="9">
        <v>2187.6409557228003</v>
      </c>
      <c r="G18" s="9">
        <v>2297.0230035089403</v>
      </c>
      <c r="H18" s="9">
        <v>2411.8741536843872</v>
      </c>
      <c r="I18" s="9">
        <v>2520.4084906001849</v>
      </c>
      <c r="J18" s="9">
        <v>2596.0207453181906</v>
      </c>
      <c r="K18" s="9">
        <v>2673.9013676777363</v>
      </c>
      <c r="L18" s="9">
        <v>2727.3793950312911</v>
      </c>
      <c r="M18" s="9">
        <v>2781.9269829319169</v>
      </c>
      <c r="P18" s="8" t="s">
        <v>1</v>
      </c>
      <c r="Q18" s="13">
        <v>0.01</v>
      </c>
      <c r="R18" s="13">
        <v>7.3999999999999996E-2</v>
      </c>
      <c r="S18" s="13">
        <v>0.06</v>
      </c>
      <c r="T18" s="13">
        <v>5.5E-2</v>
      </c>
      <c r="U18" s="13">
        <v>0.05</v>
      </c>
      <c r="V18" s="13">
        <v>0.05</v>
      </c>
      <c r="W18" s="13">
        <v>4.4999999999999998E-2</v>
      </c>
      <c r="X18" s="13">
        <v>0.03</v>
      </c>
      <c r="Y18" s="13">
        <v>0.03</v>
      </c>
      <c r="Z18" s="13">
        <v>0.02</v>
      </c>
      <c r="AA18" s="13">
        <v>0.02</v>
      </c>
    </row>
    <row r="19" spans="1:27">
      <c r="A19" s="8" t="s">
        <v>2</v>
      </c>
      <c r="B19" s="9">
        <v>417.7</v>
      </c>
      <c r="C19" s="9">
        <v>419.78849999999994</v>
      </c>
      <c r="D19" s="9">
        <v>428.18426999999991</v>
      </c>
      <c r="E19" s="9">
        <v>434.39294191499994</v>
      </c>
      <c r="F19" s="9">
        <v>440.47444310180992</v>
      </c>
      <c r="G19" s="9">
        <v>446.42084808368435</v>
      </c>
      <c r="H19" s="9">
        <v>452.22431910877219</v>
      </c>
      <c r="I19" s="9">
        <v>458.10323525718621</v>
      </c>
      <c r="J19" s="9">
        <v>464.05857731552959</v>
      </c>
      <c r="K19" s="9">
        <v>470.09133882063145</v>
      </c>
      <c r="L19" s="9">
        <v>476.20252622529961</v>
      </c>
      <c r="M19" s="9">
        <v>482.39315906622841</v>
      </c>
      <c r="P19" s="8" t="s">
        <v>2</v>
      </c>
      <c r="Q19" s="13">
        <v>5.0000000000000001E-3</v>
      </c>
      <c r="R19" s="13">
        <v>0.02</v>
      </c>
      <c r="S19" s="13">
        <v>1.4500000000000001E-2</v>
      </c>
      <c r="T19" s="13">
        <v>1.4E-2</v>
      </c>
      <c r="U19" s="13">
        <v>1.35E-2</v>
      </c>
      <c r="V19" s="13">
        <v>1.2999999999999999E-2</v>
      </c>
      <c r="W19" s="13">
        <v>1.2999999999999999E-2</v>
      </c>
      <c r="X19" s="13">
        <v>1.2999999999999999E-2</v>
      </c>
      <c r="Y19" s="13">
        <v>1.2999999999999999E-2</v>
      </c>
      <c r="Z19" s="13">
        <v>1.2999999999999999E-2</v>
      </c>
      <c r="AA19" s="13">
        <v>1.2999999999999999E-2</v>
      </c>
    </row>
    <row r="20" spans="1:27">
      <c r="A20" s="8" t="s">
        <v>3</v>
      </c>
      <c r="B20" s="9">
        <v>1724.2</v>
      </c>
      <c r="C20" s="9">
        <v>1744.8903999999998</v>
      </c>
      <c r="D20" s="9">
        <v>1867.0327280000001</v>
      </c>
      <c r="E20" s="9">
        <v>1960.3843644000001</v>
      </c>
      <c r="F20" s="9">
        <v>2048.601660798</v>
      </c>
      <c r="G20" s="9">
        <v>2130.54572722992</v>
      </c>
      <c r="H20" s="9">
        <v>2194.4620990468179</v>
      </c>
      <c r="I20" s="9">
        <v>2260.2959620182223</v>
      </c>
      <c r="J20" s="9">
        <v>2328.1048408787692</v>
      </c>
      <c r="K20" s="9">
        <v>2374.6669376963446</v>
      </c>
      <c r="L20" s="9">
        <v>2422.1602764502713</v>
      </c>
      <c r="M20" s="9">
        <v>2470.6034819792767</v>
      </c>
      <c r="P20" s="8" t="s">
        <v>3</v>
      </c>
      <c r="Q20" s="13">
        <v>1.2E-2</v>
      </c>
      <c r="R20" s="13">
        <v>7.0000000000000007E-2</v>
      </c>
      <c r="S20" s="13">
        <v>0.05</v>
      </c>
      <c r="T20" s="13">
        <v>4.4999999999999998E-2</v>
      </c>
      <c r="U20" s="13">
        <v>0.04</v>
      </c>
      <c r="V20" s="13">
        <v>0.03</v>
      </c>
      <c r="W20" s="13">
        <v>0.03</v>
      </c>
      <c r="X20" s="13">
        <v>0.03</v>
      </c>
      <c r="Y20" s="13">
        <v>0.02</v>
      </c>
      <c r="Z20" s="13">
        <v>0.02</v>
      </c>
      <c r="AA20" s="13">
        <v>0.02</v>
      </c>
    </row>
    <row r="21" spans="1:27">
      <c r="A21" s="8" t="s">
        <v>4</v>
      </c>
      <c r="B21" s="9">
        <v>1277.4000000000001</v>
      </c>
      <c r="C21" s="9">
        <v>1309.3349999999998</v>
      </c>
      <c r="D21" s="9">
        <v>1420.6284749999998</v>
      </c>
      <c r="E21" s="9">
        <v>1491.6598987499997</v>
      </c>
      <c r="F21" s="9">
        <v>1551.3262946999998</v>
      </c>
      <c r="G21" s="9">
        <v>1597.8660835409996</v>
      </c>
      <c r="H21" s="9">
        <v>1629.8234052118198</v>
      </c>
      <c r="I21" s="9">
        <v>1662.4198733160563</v>
      </c>
      <c r="J21" s="9">
        <v>1695.6682707823777</v>
      </c>
      <c r="K21" s="9">
        <v>1729.5816361980251</v>
      </c>
      <c r="L21" s="9">
        <v>1764.1732689219855</v>
      </c>
      <c r="M21" s="9">
        <v>1799.4567343004251</v>
      </c>
      <c r="P21" s="8" t="s">
        <v>4</v>
      </c>
      <c r="Q21" s="13">
        <v>2.5000000000000001E-2</v>
      </c>
      <c r="R21" s="13">
        <v>8.5000000000000006E-2</v>
      </c>
      <c r="S21" s="13">
        <v>0.05</v>
      </c>
      <c r="T21" s="13">
        <v>0.04</v>
      </c>
      <c r="U21" s="13">
        <v>0.03</v>
      </c>
      <c r="V21" s="13">
        <v>0.02</v>
      </c>
      <c r="W21" s="13">
        <v>0.02</v>
      </c>
      <c r="X21" s="13">
        <v>0.02</v>
      </c>
      <c r="Y21" s="13">
        <v>0.02</v>
      </c>
      <c r="Z21" s="13">
        <v>0.02</v>
      </c>
      <c r="AA21" s="13">
        <v>0.02</v>
      </c>
    </row>
    <row r="22" spans="1:27">
      <c r="A22" s="8" t="s">
        <v>5</v>
      </c>
      <c r="B22" s="9">
        <v>1231.0999999999999</v>
      </c>
      <c r="C22" s="9">
        <v>1255.722</v>
      </c>
      <c r="D22" s="9">
        <v>1356.17976</v>
      </c>
      <c r="E22" s="9">
        <v>1451.1123431999999</v>
      </c>
      <c r="F22" s="9">
        <v>1538.1790837920003</v>
      </c>
      <c r="G22" s="9">
        <v>1630.4698288195202</v>
      </c>
      <c r="H22" s="9">
        <v>1711.9933202604964</v>
      </c>
      <c r="I22" s="9">
        <v>1797.5929862735211</v>
      </c>
      <c r="J22" s="9">
        <v>1869.4967057244619</v>
      </c>
      <c r="K22" s="9">
        <v>1944.2765739534402</v>
      </c>
      <c r="L22" s="9">
        <v>2002.6048711720437</v>
      </c>
      <c r="M22" s="9">
        <v>2042.6569685954844</v>
      </c>
      <c r="P22" s="8" t="s">
        <v>5</v>
      </c>
      <c r="Q22" s="13">
        <v>0.02</v>
      </c>
      <c r="R22" s="13">
        <v>0.08</v>
      </c>
      <c r="S22" s="13">
        <v>7.0000000000000007E-2</v>
      </c>
      <c r="T22" s="13">
        <v>0.06</v>
      </c>
      <c r="U22" s="13">
        <v>0.06</v>
      </c>
      <c r="V22" s="13">
        <v>0.05</v>
      </c>
      <c r="W22" s="13">
        <v>0.05</v>
      </c>
      <c r="X22" s="13">
        <v>0.04</v>
      </c>
      <c r="Y22" s="13">
        <v>0.04</v>
      </c>
      <c r="Z22" s="13">
        <v>0.03</v>
      </c>
      <c r="AA22" s="13">
        <v>0.02</v>
      </c>
    </row>
    <row r="23" spans="1:27">
      <c r="A23" s="8" t="s">
        <v>6</v>
      </c>
      <c r="B23" s="9">
        <v>771.7</v>
      </c>
      <c r="C23" s="9">
        <v>777.87360000000001</v>
      </c>
      <c r="D23" s="9">
        <v>789.54170399999998</v>
      </c>
      <c r="E23" s="9">
        <v>799.01620444799994</v>
      </c>
      <c r="F23" s="9">
        <v>807.00636649247986</v>
      </c>
      <c r="G23" s="9">
        <v>815.07643015740473</v>
      </c>
      <c r="H23" s="9">
        <v>823.22719445897872</v>
      </c>
      <c r="I23" s="9">
        <v>831.45946640356851</v>
      </c>
      <c r="J23" s="9">
        <v>839.77406106760429</v>
      </c>
      <c r="K23" s="9">
        <v>848.1718016782803</v>
      </c>
      <c r="L23" s="9">
        <v>852.41266068667153</v>
      </c>
      <c r="M23" s="9">
        <v>856.67472399010478</v>
      </c>
      <c r="P23" s="8" t="s">
        <v>6</v>
      </c>
      <c r="Q23" s="13">
        <v>8.0000000000000002E-3</v>
      </c>
      <c r="R23" s="13">
        <v>1.4999999999999999E-2</v>
      </c>
      <c r="S23" s="13">
        <v>1.2E-2</v>
      </c>
      <c r="T23" s="13">
        <v>0.01</v>
      </c>
      <c r="U23" s="13">
        <v>0.01</v>
      </c>
      <c r="V23" s="13">
        <v>0.01</v>
      </c>
      <c r="W23" s="13">
        <v>0.01</v>
      </c>
      <c r="X23" s="13">
        <v>0.01</v>
      </c>
      <c r="Y23" s="13">
        <v>0.01</v>
      </c>
      <c r="Z23" s="13">
        <v>5.0000000000000001E-3</v>
      </c>
      <c r="AA23" s="13">
        <v>5.0000000000000001E-3</v>
      </c>
    </row>
    <row r="24" spans="1:27" s="8" customFormat="1">
      <c r="A24" s="6" t="s">
        <v>7</v>
      </c>
      <c r="B24" s="8">
        <f>SUM(B18:B23)</f>
        <v>7225.5000000000009</v>
      </c>
      <c r="C24" s="8">
        <f>SUM(C18:C23)</f>
        <v>7329.0434999999989</v>
      </c>
      <c r="D24" s="8">
        <f>SUM(D18:D23)</f>
        <v>7817.787053</v>
      </c>
      <c r="E24" s="8">
        <f t="shared" ref="E24:M24" si="1">SUM(E18:E23)</f>
        <v>8210.1590756730002</v>
      </c>
      <c r="F24" s="8">
        <f t="shared" si="1"/>
        <v>8573.2288046070898</v>
      </c>
      <c r="G24" s="8">
        <f t="shared" si="1"/>
        <v>8917.4019213404681</v>
      </c>
      <c r="H24" s="17">
        <f t="shared" si="1"/>
        <v>9223.6044917712734</v>
      </c>
      <c r="I24" s="8">
        <f t="shared" si="1"/>
        <v>9530.280013868738</v>
      </c>
      <c r="J24" s="8">
        <f t="shared" si="1"/>
        <v>9793.1232010869335</v>
      </c>
      <c r="K24" s="8">
        <f t="shared" si="1"/>
        <v>10040.689656024457</v>
      </c>
      <c r="L24" s="8">
        <f t="shared" si="1"/>
        <v>10244.932998487564</v>
      </c>
      <c r="M24" s="17">
        <f t="shared" si="1"/>
        <v>10433.712050863436</v>
      </c>
      <c r="P24" s="6" t="s">
        <v>7</v>
      </c>
      <c r="Q24" s="13">
        <v>1.3333333333333336E-2</v>
      </c>
      <c r="R24" s="13">
        <v>5.733333333333334E-2</v>
      </c>
      <c r="S24" s="13">
        <v>4.2750000000000003E-2</v>
      </c>
      <c r="T24" s="13">
        <v>3.7333333333333336E-2</v>
      </c>
      <c r="U24" s="13">
        <v>3.3916666666666671E-2</v>
      </c>
      <c r="V24" s="13">
        <v>2.8833333333333336E-2</v>
      </c>
      <c r="W24" s="13">
        <v>2.8000000000000001E-2</v>
      </c>
      <c r="X24" s="13">
        <v>2.3833333333333335E-2</v>
      </c>
      <c r="Y24" s="13">
        <v>2.2166666666666668E-2</v>
      </c>
      <c r="Z24" s="13">
        <v>1.8000000000000002E-2</v>
      </c>
      <c r="AA24" s="13">
        <v>1.6333333333333335E-2</v>
      </c>
    </row>
    <row r="25" spans="1:27" ht="41" customHeight="1">
      <c r="A25" s="52" t="s">
        <v>125</v>
      </c>
      <c r="B25" s="52"/>
      <c r="C25" s="52"/>
      <c r="D25" s="52"/>
      <c r="E25" s="52"/>
      <c r="F25" s="52"/>
      <c r="G25" s="52"/>
      <c r="H25" s="52"/>
      <c r="I25" s="52"/>
      <c r="J25" s="52"/>
      <c r="K25" s="52"/>
      <c r="L25" s="52"/>
      <c r="M25" s="52"/>
    </row>
    <row r="26" spans="1:27" ht="15.5">
      <c r="A26" s="5" t="s">
        <v>109</v>
      </c>
    </row>
    <row r="27" spans="1:27">
      <c r="A27" s="18" t="s">
        <v>0</v>
      </c>
      <c r="B27" s="19" t="s">
        <v>77</v>
      </c>
    </row>
    <row r="28" spans="1:27">
      <c r="A28" s="8" t="s">
        <v>1</v>
      </c>
      <c r="B28" s="6" t="s">
        <v>101</v>
      </c>
    </row>
    <row r="29" spans="1:27">
      <c r="A29" s="8" t="s">
        <v>1</v>
      </c>
      <c r="B29" s="6" t="s">
        <v>99</v>
      </c>
    </row>
    <row r="30" spans="1:27">
      <c r="A30" s="8" t="s">
        <v>1</v>
      </c>
      <c r="B30" s="6" t="s">
        <v>100</v>
      </c>
    </row>
    <row r="31" spans="1:27">
      <c r="A31" s="8" t="s">
        <v>1</v>
      </c>
      <c r="B31" s="6" t="s">
        <v>103</v>
      </c>
    </row>
    <row r="32" spans="1:27">
      <c r="A32" s="8" t="s">
        <v>1</v>
      </c>
      <c r="B32" s="6" t="s">
        <v>104</v>
      </c>
    </row>
    <row r="33" spans="1:2">
      <c r="A33" s="8" t="s">
        <v>1</v>
      </c>
      <c r="B33" s="6" t="s">
        <v>105</v>
      </c>
    </row>
    <row r="34" spans="1:2">
      <c r="A34" s="8" t="s">
        <v>2</v>
      </c>
      <c r="B34" s="6" t="s">
        <v>106</v>
      </c>
    </row>
    <row r="35" spans="1:2">
      <c r="A35" s="8" t="s">
        <v>2</v>
      </c>
      <c r="B35" s="6" t="s">
        <v>107</v>
      </c>
    </row>
    <row r="36" spans="1:2">
      <c r="A36" s="8" t="s">
        <v>2</v>
      </c>
      <c r="B36" s="6" t="s">
        <v>108</v>
      </c>
    </row>
    <row r="37" spans="1:2">
      <c r="A37" s="8" t="s">
        <v>6</v>
      </c>
      <c r="B37" s="6" t="s">
        <v>78</v>
      </c>
    </row>
    <row r="38" spans="1:2">
      <c r="A38" s="8" t="s">
        <v>6</v>
      </c>
      <c r="B38" s="6" t="s">
        <v>79</v>
      </c>
    </row>
    <row r="39" spans="1:2">
      <c r="A39" s="8" t="s">
        <v>3</v>
      </c>
      <c r="B39" s="20" t="s">
        <v>95</v>
      </c>
    </row>
    <row r="40" spans="1:2">
      <c r="A40" s="8" t="s">
        <v>3</v>
      </c>
      <c r="B40" s="6" t="s">
        <v>97</v>
      </c>
    </row>
    <row r="41" spans="1:2">
      <c r="A41" s="8" t="s">
        <v>3</v>
      </c>
      <c r="B41" s="6" t="s">
        <v>96</v>
      </c>
    </row>
    <row r="42" spans="1:2">
      <c r="A42" s="8" t="s">
        <v>3</v>
      </c>
      <c r="B42" s="6" t="s">
        <v>102</v>
      </c>
    </row>
    <row r="43" spans="1:2">
      <c r="A43" s="8" t="s">
        <v>3</v>
      </c>
      <c r="B43" s="20" t="s">
        <v>98</v>
      </c>
    </row>
    <row r="44" spans="1:2">
      <c r="A44" s="8" t="s">
        <v>4</v>
      </c>
      <c r="B44" s="6" t="s">
        <v>89</v>
      </c>
    </row>
    <row r="45" spans="1:2">
      <c r="A45" s="8" t="s">
        <v>4</v>
      </c>
      <c r="B45" s="6" t="s">
        <v>90</v>
      </c>
    </row>
    <row r="46" spans="1:2">
      <c r="A46" s="8" t="s">
        <v>4</v>
      </c>
      <c r="B46" s="6" t="s">
        <v>91</v>
      </c>
    </row>
    <row r="47" spans="1:2">
      <c r="A47" s="8" t="s">
        <v>4</v>
      </c>
      <c r="B47" s="6" t="s">
        <v>92</v>
      </c>
    </row>
    <row r="48" spans="1:2">
      <c r="A48" s="8" t="s">
        <v>4</v>
      </c>
      <c r="B48" s="6" t="s">
        <v>93</v>
      </c>
    </row>
    <row r="49" spans="1:13">
      <c r="A49" s="8" t="s">
        <v>4</v>
      </c>
      <c r="B49" s="20" t="s">
        <v>94</v>
      </c>
    </row>
    <row r="50" spans="1:13">
      <c r="A50" s="8" t="s">
        <v>5</v>
      </c>
      <c r="B50" s="6" t="s">
        <v>84</v>
      </c>
    </row>
    <row r="51" spans="1:13">
      <c r="A51" s="8" t="s">
        <v>5</v>
      </c>
      <c r="B51" s="6" t="s">
        <v>85</v>
      </c>
    </row>
    <row r="52" spans="1:13">
      <c r="A52" s="8" t="s">
        <v>5</v>
      </c>
      <c r="B52" s="6" t="s">
        <v>86</v>
      </c>
    </row>
    <row r="53" spans="1:13">
      <c r="A53" s="8" t="s">
        <v>5</v>
      </c>
      <c r="B53" s="6" t="s">
        <v>87</v>
      </c>
    </row>
    <row r="54" spans="1:13">
      <c r="A54" s="8" t="s">
        <v>5</v>
      </c>
      <c r="B54" s="6" t="s">
        <v>88</v>
      </c>
    </row>
    <row r="55" spans="1:13">
      <c r="A55" s="8" t="s">
        <v>6</v>
      </c>
      <c r="B55" s="6" t="s">
        <v>80</v>
      </c>
    </row>
    <row r="56" spans="1:13">
      <c r="A56" s="8" t="s">
        <v>6</v>
      </c>
      <c r="B56" s="6" t="s">
        <v>81</v>
      </c>
    </row>
    <row r="57" spans="1:13">
      <c r="A57" s="8" t="s">
        <v>6</v>
      </c>
      <c r="B57" s="6" t="s">
        <v>82</v>
      </c>
    </row>
    <row r="58" spans="1:13">
      <c r="A58" s="8" t="s">
        <v>6</v>
      </c>
      <c r="B58" s="6" t="s">
        <v>83</v>
      </c>
    </row>
    <row r="60" spans="1:13" ht="15.5">
      <c r="A60" s="5" t="s">
        <v>76</v>
      </c>
    </row>
    <row r="61" spans="1:13" ht="37" customHeight="1">
      <c r="A61" s="50" t="s">
        <v>133</v>
      </c>
      <c r="B61" s="50"/>
      <c r="C61" s="50"/>
      <c r="D61" s="50"/>
      <c r="E61" s="50"/>
      <c r="F61" s="50"/>
      <c r="G61" s="50"/>
      <c r="H61" s="50"/>
      <c r="I61" s="50"/>
      <c r="J61" s="50"/>
      <c r="K61" s="50"/>
      <c r="L61" s="50"/>
      <c r="M61" s="50"/>
    </row>
    <row r="62" spans="1:13" ht="37" customHeight="1">
      <c r="A62" s="50" t="s">
        <v>134</v>
      </c>
      <c r="B62" s="50"/>
      <c r="C62" s="50"/>
      <c r="D62" s="50"/>
      <c r="E62" s="50"/>
      <c r="F62" s="50"/>
      <c r="G62" s="50"/>
      <c r="H62" s="50"/>
      <c r="I62" s="50"/>
      <c r="J62" s="50"/>
      <c r="K62" s="50"/>
      <c r="L62" s="50"/>
      <c r="M62" s="50"/>
    </row>
    <row r="63" spans="1:13" ht="18" customHeight="1">
      <c r="A63" s="50" t="s">
        <v>113</v>
      </c>
      <c r="B63" s="50"/>
      <c r="C63" s="50"/>
      <c r="D63" s="50"/>
      <c r="E63" s="50"/>
      <c r="F63" s="50"/>
      <c r="G63" s="50"/>
      <c r="H63" s="50"/>
      <c r="I63" s="50"/>
      <c r="J63" s="50"/>
      <c r="K63" s="50"/>
      <c r="L63" s="50"/>
      <c r="M63" s="50"/>
    </row>
    <row r="64" spans="1:13" ht="37" customHeight="1">
      <c r="A64" s="50" t="s">
        <v>114</v>
      </c>
      <c r="B64" s="50"/>
      <c r="C64" s="50"/>
      <c r="D64" s="50"/>
      <c r="E64" s="50"/>
      <c r="F64" s="50"/>
      <c r="G64" s="50"/>
      <c r="H64" s="50"/>
      <c r="I64" s="50"/>
      <c r="J64" s="50"/>
      <c r="K64" s="50"/>
      <c r="L64" s="50"/>
      <c r="M64" s="50"/>
    </row>
    <row r="65" spans="1:13" ht="28" customHeight="1">
      <c r="A65" s="50" t="s">
        <v>115</v>
      </c>
      <c r="B65" s="50"/>
      <c r="C65" s="50"/>
      <c r="D65" s="50"/>
      <c r="E65" s="50"/>
      <c r="F65" s="50"/>
      <c r="G65" s="50"/>
      <c r="H65" s="50"/>
      <c r="I65" s="50"/>
      <c r="J65" s="50"/>
      <c r="K65" s="50"/>
      <c r="L65" s="50"/>
      <c r="M65" s="50"/>
    </row>
  </sheetData>
  <mergeCells count="9">
    <mergeCell ref="A62:M62"/>
    <mergeCell ref="A63:M63"/>
    <mergeCell ref="A64:M64"/>
    <mergeCell ref="A65:M65"/>
    <mergeCell ref="A2:M2"/>
    <mergeCell ref="A15:M15"/>
    <mergeCell ref="A12:M12"/>
    <mergeCell ref="A25:M25"/>
    <mergeCell ref="A61:M61"/>
  </mergeCells>
  <phoneticPr fontId="2" type="noConversion"/>
  <pageMargins left="0.7" right="0.7" top="0.75" bottom="0.75" header="0.3" footer="0.3"/>
  <headerFooter>
    <oddHeader>&amp;C&amp;"Calibri"&amp;8&amp;K000000 SMU Classification: Restricted&amp;1#_x000D_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8C8FD-AAE8-BC48-9D23-0EBDE8500A56}">
  <dimension ref="A1:J9"/>
  <sheetViews>
    <sheetView zoomScale="124" workbookViewId="0">
      <selection activeCell="E7" sqref="E7"/>
    </sheetView>
  </sheetViews>
  <sheetFormatPr defaultColWidth="10.81640625" defaultRowHeight="14"/>
  <cols>
    <col min="1" max="1" width="10.81640625" style="6"/>
    <col min="2" max="2" width="13.1796875" style="6" customWidth="1"/>
    <col min="3" max="3" width="12.1796875" style="6" customWidth="1"/>
    <col min="4" max="4" width="13.81640625" style="6" customWidth="1"/>
    <col min="5" max="16384" width="10.81640625" style="6"/>
  </cols>
  <sheetData>
    <row r="1" spans="1:10">
      <c r="A1" s="35" t="s">
        <v>54</v>
      </c>
      <c r="B1" s="35"/>
      <c r="C1" s="35"/>
      <c r="D1" s="35"/>
      <c r="J1" s="37"/>
    </row>
    <row r="2" spans="1:10">
      <c r="A2" s="6" t="s">
        <v>145</v>
      </c>
    </row>
    <row r="3" spans="1:10">
      <c r="A3" s="9" t="s">
        <v>40</v>
      </c>
      <c r="B3" s="6" t="s">
        <v>31</v>
      </c>
      <c r="C3" s="6" t="s">
        <v>165</v>
      </c>
      <c r="D3" s="6" t="s">
        <v>166</v>
      </c>
    </row>
    <row r="4" spans="1:10">
      <c r="A4" s="8" t="s">
        <v>69</v>
      </c>
      <c r="B4" s="48">
        <v>194.35289503712352</v>
      </c>
      <c r="C4" s="48">
        <v>108.0956770955902</v>
      </c>
      <c r="D4" s="48">
        <v>25.05213290301235</v>
      </c>
    </row>
    <row r="5" spans="1:10">
      <c r="A5" s="8" t="s">
        <v>65</v>
      </c>
      <c r="B5" s="48">
        <v>162.99137277141915</v>
      </c>
      <c r="C5" s="48">
        <v>82.075283269512994</v>
      </c>
      <c r="D5" s="48">
        <v>0</v>
      </c>
    </row>
    <row r="6" spans="1:10">
      <c r="A6" s="8" t="s">
        <v>3</v>
      </c>
      <c r="B6" s="48">
        <v>75.626358965935907</v>
      </c>
      <c r="C6" s="48">
        <v>45.618754403283887</v>
      </c>
      <c r="D6" s="48">
        <v>7.4820588017313181</v>
      </c>
    </row>
    <row r="7" spans="1:10">
      <c r="A7" s="8" t="s">
        <v>67</v>
      </c>
      <c r="B7" s="48">
        <v>44.687882258930912</v>
      </c>
      <c r="C7" s="48">
        <v>24.356572247669593</v>
      </c>
      <c r="D7" s="48">
        <v>0</v>
      </c>
    </row>
    <row r="8" spans="1:10">
      <c r="A8" s="8" t="s">
        <v>68</v>
      </c>
      <c r="B8" s="48">
        <v>35.054351793559064</v>
      </c>
      <c r="C8" s="48">
        <v>24.070224609206267</v>
      </c>
      <c r="D8" s="48">
        <v>8.504319372646</v>
      </c>
    </row>
    <row r="9" spans="1:10">
      <c r="A9" s="8" t="s">
        <v>66</v>
      </c>
      <c r="B9" s="48">
        <v>19.690397061827234</v>
      </c>
      <c r="C9" s="48">
        <v>14.508607355994084</v>
      </c>
      <c r="D9" s="48">
        <v>6.8476407507546924</v>
      </c>
    </row>
  </sheetData>
  <phoneticPr fontId="2" type="noConversion"/>
  <pageMargins left="0.7" right="0.7" top="0.75" bottom="0.75" header="0.3" footer="0.3"/>
  <headerFooter>
    <oddHeader>&amp;C&amp;"Calibri"&amp;8&amp;K000000 SMU Classification: Restricted&amp;1#_x000D_</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3BAA5-D83C-C749-85CB-9B22990B3612}">
  <dimension ref="B2:K27"/>
  <sheetViews>
    <sheetView zoomScaleNormal="100" workbookViewId="0">
      <pane xSplit="3" ySplit="3" topLeftCell="D4" activePane="bottomRight" state="frozen"/>
      <selection pane="topRight" activeCell="D1" sqref="D1"/>
      <selection pane="bottomLeft" activeCell="A3" sqref="A3"/>
      <selection pane="bottomRight" activeCell="C34" sqref="C34"/>
    </sheetView>
  </sheetViews>
  <sheetFormatPr defaultColWidth="8.81640625" defaultRowHeight="14"/>
  <cols>
    <col min="1" max="3" width="8.81640625" style="35"/>
    <col min="4" max="4" width="11.36328125" style="35" bestFit="1" customWidth="1"/>
    <col min="5" max="5" width="11.1796875" style="35" bestFit="1" customWidth="1"/>
    <col min="6" max="6" width="12.6328125" style="35" bestFit="1" customWidth="1"/>
    <col min="7" max="9" width="11.1796875" style="35" bestFit="1" customWidth="1"/>
    <col min="10" max="10" width="8.81640625" style="35"/>
    <col min="11" max="11" width="12.6328125" style="35" bestFit="1" customWidth="1"/>
    <col min="12" max="16384" width="8.81640625" style="35"/>
  </cols>
  <sheetData>
    <row r="2" spans="2:11">
      <c r="B2" s="35" t="s">
        <v>54</v>
      </c>
    </row>
    <row r="3" spans="2:11">
      <c r="B3" s="35" t="s">
        <v>55</v>
      </c>
      <c r="C3" s="35" t="s">
        <v>56</v>
      </c>
      <c r="D3" s="4" t="s">
        <v>57</v>
      </c>
      <c r="E3" s="4" t="s">
        <v>58</v>
      </c>
      <c r="F3" s="4" t="s">
        <v>59</v>
      </c>
      <c r="G3" s="4" t="s">
        <v>60</v>
      </c>
      <c r="H3" s="4" t="s">
        <v>61</v>
      </c>
      <c r="I3" s="4" t="s">
        <v>62</v>
      </c>
      <c r="K3" s="35" t="s">
        <v>63</v>
      </c>
    </row>
    <row r="4" spans="2:11">
      <c r="B4" s="57">
        <v>2020</v>
      </c>
      <c r="C4" s="6" t="s">
        <v>51</v>
      </c>
      <c r="D4" s="40">
        <v>59.580622499110305</v>
      </c>
      <c r="E4" s="40">
        <v>20.160963601498075</v>
      </c>
      <c r="F4" s="40">
        <v>33.686219921709821</v>
      </c>
      <c r="G4" s="40">
        <v>22.022933601168507</v>
      </c>
      <c r="H4" s="40">
        <v>24.291799478889676</v>
      </c>
      <c r="I4" s="40">
        <v>176.92659978067576</v>
      </c>
      <c r="K4" s="41">
        <f>SUM(D4:I4)</f>
        <v>336.66913888305214</v>
      </c>
    </row>
    <row r="5" spans="2:11">
      <c r="B5" s="57"/>
      <c r="C5" s="6" t="s">
        <v>167</v>
      </c>
      <c r="D5" s="17">
        <v>55.861592615064893</v>
      </c>
      <c r="E5" s="17">
        <v>20.160963601498075</v>
      </c>
      <c r="F5" s="17">
        <v>29.693402049696058</v>
      </c>
      <c r="G5" s="17">
        <v>19.134507586559149</v>
      </c>
      <c r="H5" s="17">
        <v>22.13107693676962</v>
      </c>
      <c r="I5" s="17">
        <v>139.1485614514292</v>
      </c>
      <c r="K5" s="41">
        <f t="shared" ref="K5:K14" si="0">SUM(D5:I5)</f>
        <v>286.13010424101702</v>
      </c>
    </row>
    <row r="6" spans="2:11">
      <c r="B6" s="57"/>
      <c r="C6" s="6" t="s">
        <v>168</v>
      </c>
      <c r="D6" s="24">
        <v>19.423557025488936</v>
      </c>
      <c r="E6" s="24">
        <v>15.802568625180085</v>
      </c>
      <c r="F6" s="24">
        <v>14.703809076724701</v>
      </c>
      <c r="G6" s="24">
        <v>9.1737335578882409</v>
      </c>
      <c r="H6" s="24">
        <v>12.840683909776864</v>
      </c>
      <c r="I6" s="24">
        <v>77.133288192555554</v>
      </c>
      <c r="K6" s="41">
        <f t="shared" si="0"/>
        <v>149.07764038761439</v>
      </c>
    </row>
    <row r="7" spans="2:11">
      <c r="B7" s="35" t="s">
        <v>64</v>
      </c>
      <c r="C7" s="35" t="s">
        <v>64</v>
      </c>
      <c r="D7" s="42" t="s">
        <v>64</v>
      </c>
      <c r="E7" s="42"/>
      <c r="F7" s="42"/>
      <c r="G7" s="42"/>
      <c r="H7" s="42"/>
      <c r="I7" s="42"/>
      <c r="K7" s="41"/>
    </row>
    <row r="8" spans="2:11">
      <c r="B8" s="57">
        <v>2025</v>
      </c>
      <c r="C8" s="6" t="s">
        <v>51</v>
      </c>
      <c r="D8" s="40">
        <v>68.742539712016324</v>
      </c>
      <c r="E8" s="40">
        <v>22.000281127786163</v>
      </c>
      <c r="F8" s="40">
        <v>20.376536274242646</v>
      </c>
      <c r="G8" s="40">
        <v>29.465335520902936</v>
      </c>
      <c r="H8" s="40">
        <v>20.122153098302601</v>
      </c>
      <c r="I8" s="40">
        <v>164.5048715670649</v>
      </c>
      <c r="K8" s="41">
        <f t="shared" si="0"/>
        <v>325.21171730031551</v>
      </c>
    </row>
    <row r="9" spans="2:11">
      <c r="B9" s="57"/>
      <c r="C9" s="6" t="s">
        <v>167</v>
      </c>
      <c r="D9" s="17">
        <v>21.8349772555122</v>
      </c>
      <c r="E9" s="17">
        <v>6.0439128809015639</v>
      </c>
      <c r="F9" s="17">
        <v>11.226607297150064</v>
      </c>
      <c r="G9" s="17">
        <v>10.852280075944963</v>
      </c>
      <c r="H9" s="17">
        <v>5.5919426746024969</v>
      </c>
      <c r="I9" s="17">
        <v>102.36758454326608</v>
      </c>
      <c r="K9" s="41">
        <f t="shared" si="0"/>
        <v>157.91730472737737</v>
      </c>
    </row>
    <row r="10" spans="2:11">
      <c r="B10" s="57"/>
      <c r="C10" s="6" t="s">
        <v>168</v>
      </c>
      <c r="D10" s="24">
        <v>0.83363804203251657</v>
      </c>
      <c r="E10" s="24">
        <v>1.0803622059132472</v>
      </c>
      <c r="F10" s="24">
        <v>0.80553918570117755</v>
      </c>
      <c r="G10" s="24">
        <v>2.2071470078355397</v>
      </c>
      <c r="H10" s="24">
        <v>0.69072452196300016</v>
      </c>
      <c r="I10" s="24">
        <v>12.642370857534791</v>
      </c>
      <c r="K10" s="41">
        <f t="shared" si="0"/>
        <v>18.259781820980272</v>
      </c>
    </row>
    <row r="11" spans="2:11">
      <c r="B11" s="35" t="s">
        <v>64</v>
      </c>
      <c r="D11" s="42" t="s">
        <v>64</v>
      </c>
      <c r="E11" s="42"/>
      <c r="F11" s="42"/>
      <c r="G11" s="42"/>
      <c r="H11" s="42"/>
      <c r="I11" s="42"/>
      <c r="K11" s="41"/>
    </row>
    <row r="12" spans="2:11">
      <c r="B12" s="57">
        <v>2030</v>
      </c>
      <c r="C12" s="6" t="s">
        <v>51</v>
      </c>
      <c r="D12" s="40">
        <v>15.487627296400468</v>
      </c>
      <c r="E12" s="40">
        <v>8.0899662218706876</v>
      </c>
      <c r="F12" s="40">
        <v>9.3772494974990384</v>
      </c>
      <c r="G12" s="40">
        <v>8.5370766829738969</v>
      </c>
      <c r="H12" s="40">
        <v>6.7171882680969235</v>
      </c>
      <c r="I12" s="40">
        <v>52.617839075254366</v>
      </c>
      <c r="K12" s="41">
        <f t="shared" si="0"/>
        <v>100.82694704209538</v>
      </c>
    </row>
    <row r="13" spans="2:11">
      <c r="B13" s="57"/>
      <c r="C13" s="6" t="s">
        <v>167</v>
      </c>
      <c r="D13" s="17">
        <v>6.5349667220666854</v>
      </c>
      <c r="E13" s="17">
        <v>5.5093323775344079</v>
      </c>
      <c r="F13" s="17">
        <v>4.4835622060486653</v>
      </c>
      <c r="G13" s="17">
        <v>2.9640757745372652</v>
      </c>
      <c r="H13" s="17">
        <v>4.4760226790757223</v>
      </c>
      <c r="I13" s="17">
        <v>18.1449532040299</v>
      </c>
      <c r="K13" s="41">
        <f t="shared" si="0"/>
        <v>42.112912963292644</v>
      </c>
    </row>
    <row r="14" spans="2:11">
      <c r="B14" s="57"/>
      <c r="C14" s="6" t="s">
        <v>168</v>
      </c>
      <c r="D14" s="24">
        <v>0.96938680759318341</v>
      </c>
      <c r="E14" s="24">
        <v>0.51368654527997604</v>
      </c>
      <c r="F14" s="24">
        <v>0.75902773609086371</v>
      </c>
      <c r="G14" s="24">
        <v>9.7774772970571133E-2</v>
      </c>
      <c r="H14" s="24">
        <v>1.2759367184760648</v>
      </c>
      <c r="I14" s="24">
        <v>2.8453735697610174</v>
      </c>
      <c r="K14" s="41">
        <f t="shared" si="0"/>
        <v>6.4611861501716765</v>
      </c>
    </row>
    <row r="15" spans="2:11">
      <c r="B15" s="35" t="s">
        <v>64</v>
      </c>
      <c r="C15" s="35" t="s">
        <v>64</v>
      </c>
      <c r="D15" s="35" t="s">
        <v>64</v>
      </c>
    </row>
    <row r="17" spans="2:11">
      <c r="B17" s="57">
        <v>2020</v>
      </c>
      <c r="C17" s="6" t="s">
        <v>51</v>
      </c>
      <c r="D17" s="43">
        <f t="shared" ref="D17:I19" si="1">D4/$K4</f>
        <v>0.17697084650163514</v>
      </c>
      <c r="E17" s="43">
        <f t="shared" si="1"/>
        <v>5.9883610563133127E-2</v>
      </c>
      <c r="F17" s="43">
        <f t="shared" si="1"/>
        <v>0.1000573442325859</v>
      </c>
      <c r="G17" s="43">
        <f t="shared" si="1"/>
        <v>6.5414173910423534E-2</v>
      </c>
      <c r="H17" s="43">
        <f t="shared" si="1"/>
        <v>7.215333000072767E-2</v>
      </c>
      <c r="I17" s="43">
        <f t="shared" si="1"/>
        <v>0.52552069479149466</v>
      </c>
    </row>
    <row r="18" spans="2:11">
      <c r="B18" s="57"/>
      <c r="C18" s="6" t="s">
        <v>167</v>
      </c>
      <c r="D18" s="43">
        <f t="shared" si="1"/>
        <v>0.19523144117688082</v>
      </c>
      <c r="E18" s="43">
        <f t="shared" si="1"/>
        <v>7.0460826395658871E-2</v>
      </c>
      <c r="F18" s="43">
        <f t="shared" si="1"/>
        <v>0.10377587541325015</v>
      </c>
      <c r="G18" s="43">
        <f t="shared" si="1"/>
        <v>6.6873451282992255E-2</v>
      </c>
      <c r="H18" s="43">
        <f t="shared" si="1"/>
        <v>7.7346202335032421E-2</v>
      </c>
      <c r="I18" s="43">
        <f t="shared" si="1"/>
        <v>0.48631220339618542</v>
      </c>
    </row>
    <row r="19" spans="2:11">
      <c r="B19" s="57"/>
      <c r="C19" s="6" t="s">
        <v>168</v>
      </c>
      <c r="D19" s="43">
        <f t="shared" si="1"/>
        <v>0.13029155126809128</v>
      </c>
      <c r="E19" s="43">
        <f t="shared" si="1"/>
        <v>0.10600227226626392</v>
      </c>
      <c r="F19" s="43">
        <f t="shared" si="1"/>
        <v>9.8631887642530169E-2</v>
      </c>
      <c r="G19" s="43">
        <f t="shared" si="1"/>
        <v>6.1536616316409103E-2</v>
      </c>
      <c r="H19" s="43">
        <f t="shared" si="1"/>
        <v>8.6134204139467235E-2</v>
      </c>
      <c r="I19" s="43">
        <f t="shared" si="1"/>
        <v>0.51740346836723816</v>
      </c>
    </row>
    <row r="20" spans="2:11">
      <c r="B20" s="35" t="s">
        <v>64</v>
      </c>
      <c r="C20" s="35" t="s">
        <v>64</v>
      </c>
      <c r="D20" s="43"/>
      <c r="E20" s="43"/>
      <c r="F20" s="43"/>
      <c r="G20" s="43"/>
      <c r="H20" s="43"/>
      <c r="I20" s="43"/>
    </row>
    <row r="21" spans="2:11">
      <c r="B21" s="57">
        <v>2025</v>
      </c>
      <c r="C21" s="6" t="s">
        <v>51</v>
      </c>
      <c r="D21" s="43">
        <f t="shared" ref="D21:I23" si="2">D8/$K8</f>
        <v>0.21137780730248501</v>
      </c>
      <c r="E21" s="43">
        <f t="shared" si="2"/>
        <v>6.764910351452709E-2</v>
      </c>
      <c r="F21" s="43">
        <f t="shared" si="2"/>
        <v>6.2656218058176574E-2</v>
      </c>
      <c r="G21" s="43">
        <f t="shared" si="2"/>
        <v>9.0603548253131619E-2</v>
      </c>
      <c r="H21" s="43">
        <f t="shared" si="2"/>
        <v>6.1874010153579045E-2</v>
      </c>
      <c r="I21" s="43">
        <f t="shared" si="2"/>
        <v>0.50583931271810079</v>
      </c>
    </row>
    <row r="22" spans="2:11">
      <c r="B22" s="57"/>
      <c r="C22" s="6" t="s">
        <v>167</v>
      </c>
      <c r="D22" s="43">
        <f t="shared" si="2"/>
        <v>0.13826842658698679</v>
      </c>
      <c r="E22" s="43">
        <f t="shared" si="2"/>
        <v>3.8272644605577284E-2</v>
      </c>
      <c r="F22" s="43">
        <f t="shared" si="2"/>
        <v>7.1091685084996012E-2</v>
      </c>
      <c r="G22" s="43">
        <f t="shared" si="2"/>
        <v>6.8721284818531694E-2</v>
      </c>
      <c r="H22" s="43">
        <f t="shared" si="2"/>
        <v>3.5410575707685875E-2</v>
      </c>
      <c r="I22" s="43">
        <f t="shared" si="2"/>
        <v>0.64823538319622231</v>
      </c>
    </row>
    <row r="23" spans="2:11">
      <c r="B23" s="57"/>
      <c r="C23" s="6" t="s">
        <v>168</v>
      </c>
      <c r="D23" s="43">
        <f t="shared" si="2"/>
        <v>4.5654326552504385E-2</v>
      </c>
      <c r="E23" s="43">
        <f t="shared" si="2"/>
        <v>5.9166216579429436E-2</v>
      </c>
      <c r="F23" s="43">
        <f t="shared" si="2"/>
        <v>4.411548799425536E-2</v>
      </c>
      <c r="G23" s="43">
        <f t="shared" si="2"/>
        <v>0.12087477437980962</v>
      </c>
      <c r="H23" s="43">
        <f t="shared" si="2"/>
        <v>3.7827643765675552E-2</v>
      </c>
      <c r="I23" s="43">
        <f t="shared" si="2"/>
        <v>0.69236155072832561</v>
      </c>
    </row>
    <row r="24" spans="2:11">
      <c r="B24" s="35" t="s">
        <v>64</v>
      </c>
      <c r="C24" s="35" t="s">
        <v>64</v>
      </c>
      <c r="D24" s="43"/>
      <c r="E24" s="43"/>
      <c r="F24" s="43"/>
      <c r="G24" s="43"/>
      <c r="H24" s="43"/>
      <c r="I24" s="43"/>
    </row>
    <row r="25" spans="2:11">
      <c r="B25" s="57">
        <v>2030</v>
      </c>
      <c r="C25" s="6" t="s">
        <v>51</v>
      </c>
      <c r="D25" s="43">
        <f t="shared" ref="D25:I27" si="3">D12/$K12</f>
        <v>0.1536060324224075</v>
      </c>
      <c r="E25" s="43">
        <f t="shared" si="3"/>
        <v>8.0236151735241137E-2</v>
      </c>
      <c r="F25" s="43">
        <f t="shared" si="3"/>
        <v>9.3003406059533111E-2</v>
      </c>
      <c r="G25" s="43">
        <f t="shared" si="3"/>
        <v>8.4670585923916311E-2</v>
      </c>
      <c r="H25" s="43">
        <f t="shared" si="3"/>
        <v>6.6620962601322123E-2</v>
      </c>
      <c r="I25" s="43">
        <f t="shared" si="3"/>
        <v>0.52186286125757975</v>
      </c>
      <c r="K25" s="44"/>
    </row>
    <row r="26" spans="2:11">
      <c r="B26" s="57"/>
      <c r="C26" s="6" t="s">
        <v>167</v>
      </c>
      <c r="D26" s="43">
        <f t="shared" si="3"/>
        <v>0.15517726659665723</v>
      </c>
      <c r="E26" s="43">
        <f t="shared" si="3"/>
        <v>0.1308228756898524</v>
      </c>
      <c r="F26" s="43">
        <f t="shared" si="3"/>
        <v>0.10646525947888534</v>
      </c>
      <c r="G26" s="43">
        <f t="shared" si="3"/>
        <v>7.0384012075366917E-2</v>
      </c>
      <c r="H26" s="43">
        <f t="shared" si="3"/>
        <v>0.10628622824018867</v>
      </c>
      <c r="I26" s="43">
        <f t="shared" si="3"/>
        <v>0.43086435791904948</v>
      </c>
    </row>
    <row r="27" spans="2:11">
      <c r="B27" s="57"/>
      <c r="C27" s="6" t="s">
        <v>168</v>
      </c>
      <c r="D27" s="43">
        <f t="shared" si="3"/>
        <v>0.15003232921364235</v>
      </c>
      <c r="E27" s="43">
        <f t="shared" si="3"/>
        <v>7.9503443073889332E-2</v>
      </c>
      <c r="F27" s="43">
        <f t="shared" si="3"/>
        <v>0.11747498345496454</v>
      </c>
      <c r="G27" s="43">
        <f t="shared" si="3"/>
        <v>1.5132635200113096E-2</v>
      </c>
      <c r="H27" s="43">
        <f t="shared" si="3"/>
        <v>0.19747716422659678</v>
      </c>
      <c r="I27" s="43">
        <f t="shared" si="3"/>
        <v>0.44037944483079389</v>
      </c>
    </row>
  </sheetData>
  <mergeCells count="6">
    <mergeCell ref="B25:B27"/>
    <mergeCell ref="B4:B6"/>
    <mergeCell ref="B8:B10"/>
    <mergeCell ref="B12:B14"/>
    <mergeCell ref="B17:B19"/>
    <mergeCell ref="B21:B23"/>
  </mergeCells>
  <phoneticPr fontId="2" type="noConversion"/>
  <pageMargins left="0.7" right="0.7" top="0.75" bottom="0.75" header="0.3" footer="0.3"/>
  <pageSetup orientation="portrait" horizontalDpi="0" verticalDpi="0"/>
  <headerFooter>
    <oddHeader>&amp;C&amp;"Calibri"&amp;8&amp;K000000 SMU Classification: Restricted&amp;1#_x000D_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DCEB-3B94-864E-A175-AE103060BC2E}">
  <dimension ref="A1:AB79"/>
  <sheetViews>
    <sheetView zoomScale="90" workbookViewId="0">
      <selection activeCell="T39" sqref="T39"/>
    </sheetView>
  </sheetViews>
  <sheetFormatPr defaultColWidth="10.81640625" defaultRowHeight="14"/>
  <cols>
    <col min="1" max="1" width="17" style="6" customWidth="1"/>
    <col min="2" max="2" width="10.81640625" style="8"/>
    <col min="3" max="3" width="10.81640625" style="6"/>
    <col min="4" max="4" width="13" style="6" bestFit="1" customWidth="1"/>
    <col min="5" max="16384" width="10.81640625" style="6"/>
  </cols>
  <sheetData>
    <row r="1" spans="1:28" ht="21" customHeight="1">
      <c r="A1" s="51" t="s">
        <v>148</v>
      </c>
      <c r="B1" s="51"/>
      <c r="C1" s="51"/>
      <c r="D1" s="51"/>
      <c r="E1" s="51"/>
      <c r="F1" s="51"/>
      <c r="G1" s="51"/>
      <c r="H1" s="51"/>
      <c r="I1" s="51"/>
      <c r="J1" s="51"/>
      <c r="K1" s="51"/>
      <c r="L1" s="51"/>
      <c r="M1" s="51"/>
      <c r="N1" s="51"/>
    </row>
    <row r="2" spans="1:28">
      <c r="B2" s="7" t="s">
        <v>8</v>
      </c>
      <c r="O2" s="6" t="s">
        <v>135</v>
      </c>
    </row>
    <row r="3" spans="1:28">
      <c r="A3" s="8" t="s">
        <v>0</v>
      </c>
      <c r="B3" s="8">
        <v>2018</v>
      </c>
      <c r="C3" s="6">
        <v>2019</v>
      </c>
      <c r="D3" s="6">
        <v>2020</v>
      </c>
      <c r="E3" s="6">
        <v>2021</v>
      </c>
      <c r="F3" s="6">
        <v>2022</v>
      </c>
      <c r="G3" s="6">
        <v>2023</v>
      </c>
      <c r="H3" s="6">
        <v>2024</v>
      </c>
      <c r="I3" s="6">
        <v>2025</v>
      </c>
      <c r="J3" s="6">
        <v>2026</v>
      </c>
      <c r="K3" s="6">
        <v>2027</v>
      </c>
      <c r="L3" s="6">
        <v>2028</v>
      </c>
      <c r="M3" s="6">
        <v>2029</v>
      </c>
      <c r="N3" s="6">
        <v>2030</v>
      </c>
    </row>
    <row r="4" spans="1:28">
      <c r="A4" s="8" t="s">
        <v>1</v>
      </c>
      <c r="B4" s="8">
        <v>3.0404100000000001</v>
      </c>
      <c r="C4" s="8">
        <v>3.0404100000000001</v>
      </c>
      <c r="D4" s="8">
        <v>3.0403416666666669</v>
      </c>
      <c r="E4" s="8">
        <v>3.0402733333333334</v>
      </c>
      <c r="F4" s="8">
        <v>3.0402049999999998</v>
      </c>
      <c r="G4" s="8">
        <v>3.0401366666666663</v>
      </c>
      <c r="H4" s="8">
        <v>3.0400683333333323</v>
      </c>
      <c r="I4" s="8">
        <v>3.04</v>
      </c>
      <c r="J4" s="8">
        <v>3.04</v>
      </c>
      <c r="K4" s="8">
        <v>3.04</v>
      </c>
      <c r="L4" s="8">
        <v>3.04</v>
      </c>
      <c r="M4" s="8">
        <v>3.04</v>
      </c>
      <c r="N4" s="8">
        <v>3.04</v>
      </c>
      <c r="P4" s="8"/>
      <c r="Q4" s="8"/>
      <c r="R4" s="9"/>
      <c r="S4" s="9"/>
      <c r="T4" s="9"/>
      <c r="U4" s="9"/>
      <c r="V4" s="9"/>
      <c r="W4" s="8"/>
      <c r="X4" s="9"/>
      <c r="Y4" s="9"/>
      <c r="Z4" s="9"/>
      <c r="AA4" s="9"/>
      <c r="AB4" s="8"/>
    </row>
    <row r="5" spans="1:28">
      <c r="A5" s="8" t="s">
        <v>2</v>
      </c>
      <c r="B5" s="8">
        <v>6.384555999999999</v>
      </c>
      <c r="C5" s="8">
        <v>6.384555999999999</v>
      </c>
      <c r="D5" s="8">
        <v>6.5504633333333322</v>
      </c>
      <c r="E5" s="8">
        <v>6.7163706666666654</v>
      </c>
      <c r="F5" s="8">
        <v>6.8822779999999986</v>
      </c>
      <c r="G5" s="8">
        <v>7.0481853333333326</v>
      </c>
      <c r="H5" s="8">
        <v>7.2140926666666658</v>
      </c>
      <c r="I5" s="8">
        <v>7.38</v>
      </c>
      <c r="J5" s="8">
        <v>7.38</v>
      </c>
      <c r="K5" s="8">
        <v>7.38</v>
      </c>
      <c r="L5" s="8">
        <v>7.38</v>
      </c>
      <c r="M5" s="8">
        <v>7.38</v>
      </c>
      <c r="N5" s="8">
        <v>7.38</v>
      </c>
      <c r="P5" s="8"/>
      <c r="Q5" s="8"/>
      <c r="R5" s="9"/>
      <c r="S5" s="9"/>
      <c r="T5" s="9"/>
      <c r="U5" s="9"/>
      <c r="V5" s="9"/>
      <c r="W5" s="8"/>
      <c r="X5" s="9"/>
      <c r="Y5" s="9"/>
      <c r="Z5" s="9"/>
      <c r="AA5" s="9"/>
      <c r="AB5" s="8"/>
    </row>
    <row r="6" spans="1:28">
      <c r="A6" s="8" t="s">
        <v>3</v>
      </c>
      <c r="B6" s="8">
        <v>21.435758999999997</v>
      </c>
      <c r="C6" s="8">
        <v>21.435758999999997</v>
      </c>
      <c r="D6" s="8">
        <v>21.435758999999997</v>
      </c>
      <c r="E6" s="8">
        <v>21.435758999999997</v>
      </c>
      <c r="F6" s="8">
        <v>21.435758999999997</v>
      </c>
      <c r="G6" s="8">
        <v>21.435758999999997</v>
      </c>
      <c r="H6" s="8">
        <v>21.435758999999997</v>
      </c>
      <c r="I6" s="8">
        <v>21.435758999999997</v>
      </c>
      <c r="J6" s="8">
        <v>21.435758999999997</v>
      </c>
      <c r="K6" s="8">
        <v>21.435758999999997</v>
      </c>
      <c r="L6" s="8">
        <v>21.435758999999997</v>
      </c>
      <c r="M6" s="8">
        <v>21.435758999999997</v>
      </c>
      <c r="N6" s="8">
        <v>21.435758999999997</v>
      </c>
      <c r="P6" s="8"/>
      <c r="Q6" s="8"/>
      <c r="R6" s="9"/>
      <c r="S6" s="9"/>
      <c r="T6" s="9"/>
      <c r="U6" s="9"/>
      <c r="V6" s="9"/>
      <c r="W6" s="8"/>
      <c r="X6" s="9"/>
      <c r="Y6" s="9"/>
      <c r="Z6" s="9"/>
      <c r="AA6" s="9"/>
      <c r="AB6" s="8"/>
    </row>
    <row r="7" spans="1:28">
      <c r="A7" s="8" t="s">
        <v>4</v>
      </c>
      <c r="B7" s="8">
        <v>143.781161</v>
      </c>
      <c r="C7" s="8">
        <v>143.781161</v>
      </c>
      <c r="D7" s="8">
        <v>144.81763416666666</v>
      </c>
      <c r="E7" s="8">
        <v>145.85410733333333</v>
      </c>
      <c r="F7" s="8">
        <v>146.89058050000003</v>
      </c>
      <c r="G7" s="8">
        <v>147.92705366666669</v>
      </c>
      <c r="H7" s="8">
        <v>148.96352683333336</v>
      </c>
      <c r="I7" s="8">
        <v>150</v>
      </c>
      <c r="J7" s="8">
        <v>152.6</v>
      </c>
      <c r="K7" s="8">
        <v>155.19999999999999</v>
      </c>
      <c r="L7" s="8">
        <v>157.80000000000001</v>
      </c>
      <c r="M7" s="8">
        <v>160.4</v>
      </c>
      <c r="N7" s="8">
        <v>163</v>
      </c>
      <c r="P7" s="8"/>
      <c r="Q7" s="8"/>
      <c r="R7" s="9"/>
      <c r="S7" s="9"/>
      <c r="T7" s="9"/>
      <c r="U7" s="9"/>
      <c r="V7" s="9"/>
      <c r="W7" s="8"/>
      <c r="X7" s="9"/>
      <c r="Y7" s="9"/>
      <c r="Z7" s="9"/>
      <c r="AA7" s="9"/>
      <c r="AB7" s="8"/>
    </row>
    <row r="8" spans="1:28">
      <c r="A8" s="8" t="s">
        <v>5</v>
      </c>
      <c r="B8" s="8">
        <v>114.50406700000002</v>
      </c>
      <c r="C8" s="8">
        <v>117.104067</v>
      </c>
      <c r="D8" s="8">
        <v>120.92005583333334</v>
      </c>
      <c r="E8" s="8">
        <v>124.73604466666667</v>
      </c>
      <c r="F8" s="8">
        <v>128.55203350000002</v>
      </c>
      <c r="G8" s="8">
        <v>132.36802233333336</v>
      </c>
      <c r="H8" s="8">
        <v>136.18401116666669</v>
      </c>
      <c r="I8" s="8">
        <v>140</v>
      </c>
      <c r="J8" s="8">
        <v>149.04081340000002</v>
      </c>
      <c r="K8" s="8">
        <v>158.08162680000001</v>
      </c>
      <c r="L8" s="8">
        <v>167.12244020000003</v>
      </c>
      <c r="M8" s="8">
        <v>176.16325360000002</v>
      </c>
      <c r="N8" s="8">
        <v>185.20406700000001</v>
      </c>
      <c r="P8" s="8"/>
      <c r="Q8" s="8"/>
      <c r="R8" s="9"/>
      <c r="S8" s="9"/>
      <c r="T8" s="9"/>
      <c r="U8" s="9"/>
      <c r="V8" s="9"/>
      <c r="W8" s="8"/>
      <c r="X8" s="9"/>
      <c r="Y8" s="9"/>
      <c r="Z8" s="9"/>
      <c r="AA8" s="9"/>
      <c r="AB8" s="8"/>
    </row>
    <row r="9" spans="1:28">
      <c r="A9" s="8" t="s">
        <v>6</v>
      </c>
      <c r="B9" s="8">
        <v>33.967981000000002</v>
      </c>
      <c r="C9" s="8">
        <v>33.967981000000002</v>
      </c>
      <c r="D9" s="8">
        <v>36.639984166666665</v>
      </c>
      <c r="E9" s="8">
        <v>39.311987333333335</v>
      </c>
      <c r="F9" s="8">
        <v>41.983990499999997</v>
      </c>
      <c r="G9" s="8">
        <v>44.65599366666666</v>
      </c>
      <c r="H9" s="8">
        <v>47.32799683333333</v>
      </c>
      <c r="I9" s="8">
        <v>50</v>
      </c>
      <c r="J9" s="8">
        <v>54</v>
      </c>
      <c r="K9" s="8">
        <v>58</v>
      </c>
      <c r="L9" s="8">
        <v>62</v>
      </c>
      <c r="M9" s="8">
        <v>66</v>
      </c>
      <c r="N9" s="8">
        <v>70</v>
      </c>
      <c r="P9" s="8"/>
      <c r="Q9" s="8"/>
      <c r="R9" s="9"/>
      <c r="S9" s="9"/>
      <c r="T9" s="9"/>
      <c r="U9" s="9"/>
      <c r="V9" s="9"/>
      <c r="W9" s="8"/>
      <c r="X9" s="9"/>
      <c r="Y9" s="9"/>
      <c r="Z9" s="9"/>
      <c r="AA9" s="9"/>
      <c r="AB9" s="8"/>
    </row>
    <row r="10" spans="1:28">
      <c r="A10" s="6" t="s">
        <v>7</v>
      </c>
      <c r="B10" s="8">
        <f t="shared" ref="B10:M10" si="0">SUM(B4:B9)</f>
        <v>323.11393400000003</v>
      </c>
      <c r="C10" s="9">
        <f t="shared" si="0"/>
        <v>325.71393399999999</v>
      </c>
      <c r="D10" s="9">
        <f t="shared" si="0"/>
        <v>333.40423816666669</v>
      </c>
      <c r="E10" s="9">
        <f t="shared" si="0"/>
        <v>341.09454233333332</v>
      </c>
      <c r="F10" s="9">
        <f t="shared" si="0"/>
        <v>348.78484650000007</v>
      </c>
      <c r="G10" s="9">
        <f t="shared" si="0"/>
        <v>356.47515066666665</v>
      </c>
      <c r="H10" s="9">
        <f t="shared" si="0"/>
        <v>364.1654548333334</v>
      </c>
      <c r="I10" s="9">
        <f t="shared" si="0"/>
        <v>371.85575900000003</v>
      </c>
      <c r="J10" s="9">
        <f t="shared" si="0"/>
        <v>387.49657239999999</v>
      </c>
      <c r="K10" s="9">
        <f t="shared" si="0"/>
        <v>403.1373858</v>
      </c>
      <c r="L10" s="9">
        <f t="shared" si="0"/>
        <v>418.77819920000002</v>
      </c>
      <c r="M10" s="9">
        <f t="shared" si="0"/>
        <v>434.41901260000003</v>
      </c>
      <c r="N10" s="9">
        <f>SUM(N4:N9)</f>
        <v>450.05982600000004</v>
      </c>
    </row>
    <row r="11" spans="1:28">
      <c r="I11" s="6">
        <v>4.2</v>
      </c>
      <c r="N11" s="6">
        <v>4.5999999999999996</v>
      </c>
    </row>
    <row r="12" spans="1:28">
      <c r="B12" s="7" t="s">
        <v>9</v>
      </c>
      <c r="O12" s="6" t="s">
        <v>135</v>
      </c>
    </row>
    <row r="13" spans="1:28">
      <c r="A13" s="8" t="s">
        <v>0</v>
      </c>
      <c r="B13" s="8">
        <v>2018</v>
      </c>
      <c r="C13" s="6">
        <v>2019</v>
      </c>
      <c r="D13" s="6">
        <v>2020</v>
      </c>
      <c r="E13" s="6">
        <v>2021</v>
      </c>
      <c r="F13" s="6">
        <v>2022</v>
      </c>
      <c r="G13" s="6">
        <v>2023</v>
      </c>
      <c r="H13" s="6">
        <v>2024</v>
      </c>
      <c r="I13" s="6">
        <v>2025</v>
      </c>
      <c r="J13" s="6">
        <v>2026</v>
      </c>
      <c r="K13" s="6">
        <v>2027</v>
      </c>
      <c r="L13" s="6">
        <v>2028</v>
      </c>
      <c r="M13" s="6">
        <v>2029</v>
      </c>
      <c r="N13" s="6">
        <v>2030</v>
      </c>
    </row>
    <row r="14" spans="1:28">
      <c r="A14" s="8" t="s">
        <v>1</v>
      </c>
      <c r="B14" s="8">
        <v>6.26</v>
      </c>
      <c r="C14" s="8">
        <v>6.56</v>
      </c>
      <c r="D14" s="8">
        <v>8.4666666666666668</v>
      </c>
      <c r="E14" s="8">
        <v>10.373333333333333</v>
      </c>
      <c r="F14" s="8">
        <v>12.28</v>
      </c>
      <c r="G14" s="8">
        <v>14.186666666666667</v>
      </c>
      <c r="H14" s="8">
        <v>16.093333333333334</v>
      </c>
      <c r="I14" s="8">
        <v>18</v>
      </c>
      <c r="J14" s="8">
        <v>19.399999999999999</v>
      </c>
      <c r="K14" s="8">
        <v>20.8</v>
      </c>
      <c r="L14" s="8">
        <v>22.2</v>
      </c>
      <c r="M14" s="8">
        <v>23.6</v>
      </c>
      <c r="N14" s="8">
        <v>25</v>
      </c>
      <c r="P14" s="8"/>
      <c r="Q14" s="8"/>
      <c r="R14" s="9"/>
      <c r="S14" s="9"/>
      <c r="T14" s="9"/>
      <c r="U14" s="9"/>
      <c r="V14" s="9"/>
      <c r="X14" s="9"/>
      <c r="Y14" s="9"/>
      <c r="Z14" s="9"/>
      <c r="AA14" s="9"/>
    </row>
    <row r="15" spans="1:28">
      <c r="A15" s="8" t="s">
        <v>2</v>
      </c>
      <c r="B15" s="8">
        <v>1.5</v>
      </c>
      <c r="C15" s="8">
        <v>1.5</v>
      </c>
      <c r="D15" s="8">
        <v>1.9166666666666665</v>
      </c>
      <c r="E15" s="8">
        <v>2.333333333333333</v>
      </c>
      <c r="F15" s="8">
        <v>2.75</v>
      </c>
      <c r="G15" s="8">
        <v>3.166666666666667</v>
      </c>
      <c r="H15" s="8">
        <v>3.5833333333333339</v>
      </c>
      <c r="I15" s="8">
        <v>4</v>
      </c>
      <c r="J15" s="8">
        <v>5</v>
      </c>
      <c r="K15" s="8">
        <v>6</v>
      </c>
      <c r="L15" s="8">
        <v>7</v>
      </c>
      <c r="M15" s="8">
        <v>8</v>
      </c>
      <c r="N15" s="8">
        <v>9</v>
      </c>
      <c r="P15" s="8"/>
      <c r="Q15" s="8"/>
      <c r="R15" s="9"/>
      <c r="S15" s="9"/>
      <c r="T15" s="9"/>
      <c r="U15" s="9"/>
      <c r="V15" s="9"/>
      <c r="X15" s="9"/>
      <c r="Y15" s="9"/>
      <c r="Z15" s="9"/>
      <c r="AA15" s="9"/>
    </row>
    <row r="16" spans="1:28">
      <c r="A16" s="8" t="s">
        <v>3</v>
      </c>
      <c r="B16" s="8">
        <v>9.16</v>
      </c>
      <c r="C16" s="8">
        <v>9.16</v>
      </c>
      <c r="D16" s="8">
        <v>10.966666666666667</v>
      </c>
      <c r="E16" s="8">
        <v>12.773333333333335</v>
      </c>
      <c r="F16" s="8">
        <v>14.580000000000002</v>
      </c>
      <c r="G16" s="8">
        <v>16.38666666666667</v>
      </c>
      <c r="H16" s="8">
        <v>18.193333333333339</v>
      </c>
      <c r="I16" s="8">
        <v>20</v>
      </c>
      <c r="J16" s="8">
        <v>25.6</v>
      </c>
      <c r="K16" s="8">
        <v>31.2</v>
      </c>
      <c r="L16" s="8">
        <v>36.799999999999997</v>
      </c>
      <c r="M16" s="8">
        <v>42.4</v>
      </c>
      <c r="N16" s="8">
        <v>48</v>
      </c>
      <c r="P16" s="8"/>
      <c r="Q16" s="8"/>
      <c r="R16" s="9"/>
      <c r="S16" s="9"/>
      <c r="T16" s="9"/>
      <c r="U16" s="9"/>
      <c r="V16" s="9"/>
      <c r="X16" s="9"/>
      <c r="Y16" s="9"/>
      <c r="Z16" s="9"/>
      <c r="AA16" s="9"/>
    </row>
    <row r="17" spans="1:28">
      <c r="A17" s="8" t="s">
        <v>4</v>
      </c>
      <c r="B17" s="8">
        <v>5.08</v>
      </c>
      <c r="C17" s="8">
        <v>5.08</v>
      </c>
      <c r="D17" s="8">
        <v>5.5666666666666664</v>
      </c>
      <c r="E17" s="8">
        <v>6.0533333333333328</v>
      </c>
      <c r="F17" s="8">
        <v>6.5399999999999991</v>
      </c>
      <c r="G17" s="8">
        <v>7.0266666666666655</v>
      </c>
      <c r="H17" s="8">
        <v>7.5133333333333319</v>
      </c>
      <c r="I17" s="8">
        <v>8</v>
      </c>
      <c r="J17" s="8">
        <v>9.6</v>
      </c>
      <c r="K17" s="8">
        <v>11.2</v>
      </c>
      <c r="L17" s="8">
        <v>12.8</v>
      </c>
      <c r="M17" s="8">
        <v>14.4</v>
      </c>
      <c r="N17" s="8">
        <v>16</v>
      </c>
      <c r="P17" s="8"/>
      <c r="Q17" s="8"/>
      <c r="R17" s="9"/>
      <c r="S17" s="9"/>
      <c r="T17" s="9"/>
      <c r="U17" s="9"/>
      <c r="V17" s="9"/>
      <c r="X17" s="9"/>
      <c r="Y17" s="9"/>
      <c r="Z17" s="9"/>
      <c r="AA17" s="9"/>
    </row>
    <row r="18" spans="1:28">
      <c r="A18" s="8" t="s">
        <v>5</v>
      </c>
      <c r="B18" s="8">
        <v>7.88</v>
      </c>
      <c r="C18" s="8">
        <v>7.88</v>
      </c>
      <c r="D18" s="8">
        <v>8.2333333333333343</v>
      </c>
      <c r="E18" s="8">
        <v>8.5866666666666678</v>
      </c>
      <c r="F18" s="8">
        <v>8.9400000000000013</v>
      </c>
      <c r="G18" s="8">
        <v>9.2933333333333348</v>
      </c>
      <c r="H18" s="8">
        <v>9.6466666666666683</v>
      </c>
      <c r="I18" s="8">
        <v>10</v>
      </c>
      <c r="J18" s="8">
        <v>11.6</v>
      </c>
      <c r="K18" s="8">
        <v>13.2</v>
      </c>
      <c r="L18" s="8">
        <v>14.8</v>
      </c>
      <c r="M18" s="8">
        <v>16.399999999999999</v>
      </c>
      <c r="N18" s="8">
        <v>18</v>
      </c>
      <c r="P18" s="9"/>
      <c r="Q18" s="9"/>
      <c r="R18" s="9"/>
      <c r="S18" s="9"/>
      <c r="T18" s="9"/>
      <c r="U18" s="9"/>
      <c r="V18" s="9"/>
      <c r="X18" s="9"/>
      <c r="Y18" s="9"/>
      <c r="Z18" s="9"/>
      <c r="AA18" s="9"/>
    </row>
    <row r="19" spans="1:28">
      <c r="A19" s="8" t="s">
        <v>6</v>
      </c>
      <c r="B19" s="8">
        <v>0.1125</v>
      </c>
      <c r="C19" s="8">
        <v>0.1125</v>
      </c>
      <c r="D19" s="8">
        <v>0.42708333333333326</v>
      </c>
      <c r="E19" s="8">
        <v>0.74166666666666659</v>
      </c>
      <c r="F19" s="8">
        <v>1.0562499999999999</v>
      </c>
      <c r="G19" s="8">
        <v>1.3708333333333331</v>
      </c>
      <c r="H19" s="8">
        <v>1.6854166666666666</v>
      </c>
      <c r="I19" s="8">
        <v>2</v>
      </c>
      <c r="J19" s="8">
        <v>2.4</v>
      </c>
      <c r="K19" s="8">
        <v>2.8</v>
      </c>
      <c r="L19" s="8">
        <v>3.2</v>
      </c>
      <c r="M19" s="8">
        <v>3.6</v>
      </c>
      <c r="N19" s="8">
        <v>4</v>
      </c>
      <c r="P19" s="8"/>
      <c r="Q19" s="8"/>
      <c r="R19" s="9"/>
      <c r="S19" s="9"/>
      <c r="T19" s="9"/>
      <c r="U19" s="9"/>
      <c r="V19" s="9"/>
      <c r="X19" s="9"/>
      <c r="Y19" s="9"/>
      <c r="Z19" s="9"/>
      <c r="AA19" s="9"/>
    </row>
    <row r="20" spans="1:28">
      <c r="A20" s="6" t="s">
        <v>7</v>
      </c>
      <c r="B20" s="8">
        <f>SUM(B14:B19)</f>
        <v>29.9925</v>
      </c>
      <c r="C20" s="8">
        <f>SUM(C14:C19)</f>
        <v>30.292499999999997</v>
      </c>
      <c r="D20" s="8">
        <f t="shared" ref="D20:H20" si="1">SUM(D14:D19)</f>
        <v>35.577083333333341</v>
      </c>
      <c r="E20" s="8">
        <f t="shared" si="1"/>
        <v>40.861666666666672</v>
      </c>
      <c r="F20" s="8">
        <f t="shared" si="1"/>
        <v>46.146250000000002</v>
      </c>
      <c r="G20" s="8">
        <f t="shared" si="1"/>
        <v>51.430833333333339</v>
      </c>
      <c r="H20" s="8">
        <f t="shared" si="1"/>
        <v>56.715416666666677</v>
      </c>
      <c r="I20" s="9">
        <f>SUM(I14:I19)</f>
        <v>62</v>
      </c>
      <c r="J20" s="9">
        <f t="shared" ref="J20:N20" si="2">SUM(J14:J19)</f>
        <v>73.600000000000009</v>
      </c>
      <c r="K20" s="9">
        <f t="shared" si="2"/>
        <v>85.2</v>
      </c>
      <c r="L20" s="9">
        <f t="shared" si="2"/>
        <v>96.8</v>
      </c>
      <c r="M20" s="9">
        <f t="shared" si="2"/>
        <v>108.4</v>
      </c>
      <c r="N20" s="9">
        <f t="shared" si="2"/>
        <v>120</v>
      </c>
    </row>
    <row r="21" spans="1:28">
      <c r="C21" s="9"/>
      <c r="I21" s="6">
        <v>70</v>
      </c>
    </row>
    <row r="22" spans="1:28">
      <c r="B22" s="7" t="s">
        <v>10</v>
      </c>
      <c r="O22" s="6" t="s">
        <v>135</v>
      </c>
    </row>
    <row r="23" spans="1:28">
      <c r="A23" s="8" t="s">
        <v>0</v>
      </c>
      <c r="B23" s="8">
        <v>2018</v>
      </c>
      <c r="C23" s="6">
        <v>2019</v>
      </c>
      <c r="D23" s="6">
        <v>2020</v>
      </c>
      <c r="E23" s="6">
        <v>2021</v>
      </c>
      <c r="F23" s="6">
        <v>2022</v>
      </c>
      <c r="G23" s="6">
        <v>2023</v>
      </c>
      <c r="H23" s="6">
        <v>2024</v>
      </c>
      <c r="I23" s="6">
        <v>2025</v>
      </c>
      <c r="J23" s="6">
        <v>2026</v>
      </c>
      <c r="K23" s="6">
        <v>2027</v>
      </c>
      <c r="L23" s="6">
        <v>2028</v>
      </c>
      <c r="M23" s="6">
        <v>2029</v>
      </c>
      <c r="N23" s="6">
        <v>2030</v>
      </c>
    </row>
    <row r="24" spans="1:28">
      <c r="A24" s="8" t="s">
        <v>1</v>
      </c>
      <c r="B24" s="8">
        <v>15.66</v>
      </c>
      <c r="C24" s="8">
        <v>16.964686674669863</v>
      </c>
      <c r="D24" s="8">
        <v>18.152214741896756</v>
      </c>
      <c r="E24" s="8">
        <v>20.121771793517404</v>
      </c>
      <c r="F24" s="8">
        <v>22.091328845138055</v>
      </c>
      <c r="G24" s="8">
        <v>24.060885896758705</v>
      </c>
      <c r="H24" s="8">
        <v>26.030442948379356</v>
      </c>
      <c r="I24" s="8">
        <v>28</v>
      </c>
      <c r="J24" s="8">
        <v>30.4</v>
      </c>
      <c r="K24" s="8">
        <v>32.799999999999997</v>
      </c>
      <c r="L24" s="8">
        <v>35.200000000000003</v>
      </c>
      <c r="M24" s="8">
        <v>37.6</v>
      </c>
      <c r="N24" s="8">
        <v>40</v>
      </c>
      <c r="P24" s="8"/>
      <c r="Q24" s="9"/>
      <c r="R24" s="9"/>
      <c r="S24" s="9"/>
      <c r="T24" s="9"/>
      <c r="U24" s="9"/>
      <c r="V24" s="9"/>
      <c r="X24" s="9"/>
      <c r="Y24" s="9"/>
      <c r="Z24" s="9"/>
      <c r="AA24" s="9"/>
      <c r="AB24" s="8"/>
    </row>
    <row r="25" spans="1:28">
      <c r="A25" s="8" t="s">
        <v>2</v>
      </c>
      <c r="B25" s="8">
        <v>2.56</v>
      </c>
      <c r="C25" s="8">
        <v>2.7732821128451377</v>
      </c>
      <c r="D25" s="8">
        <v>2.9674118607442979</v>
      </c>
      <c r="E25" s="8">
        <v>3.073929488595438</v>
      </c>
      <c r="F25" s="8">
        <v>3.1804471164465786</v>
      </c>
      <c r="G25" s="8">
        <v>3.2869647442977192</v>
      </c>
      <c r="H25" s="8">
        <v>3.3934823721488594</v>
      </c>
      <c r="I25" s="8">
        <v>3.5</v>
      </c>
      <c r="J25" s="8">
        <v>3.8</v>
      </c>
      <c r="K25" s="8">
        <v>4.0999999999999996</v>
      </c>
      <c r="L25" s="8">
        <v>4.4000000000000004</v>
      </c>
      <c r="M25" s="8">
        <v>4.7</v>
      </c>
      <c r="N25" s="8">
        <v>5</v>
      </c>
      <c r="P25" s="8"/>
      <c r="Q25" s="9"/>
      <c r="R25" s="9"/>
      <c r="S25" s="9"/>
      <c r="T25" s="9"/>
      <c r="U25" s="9"/>
      <c r="V25" s="9"/>
      <c r="X25" s="9"/>
      <c r="Y25" s="9"/>
      <c r="Z25" s="9"/>
      <c r="AA25" s="9"/>
      <c r="AB25" s="8"/>
    </row>
    <row r="26" spans="1:28">
      <c r="A26" s="8" t="s">
        <v>3</v>
      </c>
      <c r="B26" s="8">
        <v>36.9</v>
      </c>
      <c r="C26" s="8">
        <v>39.974261704681865</v>
      </c>
      <c r="D26" s="8">
        <v>42.772460024009597</v>
      </c>
      <c r="E26" s="8">
        <v>48.217968019207675</v>
      </c>
      <c r="F26" s="8">
        <v>53.663476014405752</v>
      </c>
      <c r="G26" s="8">
        <v>59.10898400960383</v>
      </c>
      <c r="H26" s="8">
        <v>64.554492004801901</v>
      </c>
      <c r="I26" s="8">
        <v>70</v>
      </c>
      <c r="J26" s="8">
        <v>73.599999999999994</v>
      </c>
      <c r="K26" s="8">
        <v>77.2</v>
      </c>
      <c r="L26" s="8">
        <v>80.8</v>
      </c>
      <c r="M26" s="8">
        <v>84.4</v>
      </c>
      <c r="N26" s="8">
        <v>88</v>
      </c>
      <c r="P26" s="8"/>
      <c r="Q26" s="9"/>
      <c r="R26" s="9"/>
      <c r="S26" s="9"/>
      <c r="T26" s="9"/>
      <c r="U26" s="9"/>
      <c r="V26" s="9"/>
      <c r="X26" s="9"/>
      <c r="Y26" s="9"/>
      <c r="Z26" s="9"/>
      <c r="AA26" s="9"/>
      <c r="AB26" s="8"/>
    </row>
    <row r="27" spans="1:28">
      <c r="A27" s="8" t="s">
        <v>4</v>
      </c>
      <c r="B27" s="8">
        <v>5.41</v>
      </c>
      <c r="C27" s="8">
        <v>5.8607250900360137</v>
      </c>
      <c r="D27" s="8">
        <v>6.2709758463385343</v>
      </c>
      <c r="E27" s="8">
        <v>6.8167806770708275</v>
      </c>
      <c r="F27" s="8">
        <v>7.3625855078031206</v>
      </c>
      <c r="G27" s="8">
        <v>7.9083903385354128</v>
      </c>
      <c r="H27" s="8">
        <v>8.454195169267706</v>
      </c>
      <c r="I27" s="8">
        <v>9</v>
      </c>
      <c r="J27" s="8">
        <v>10.8</v>
      </c>
      <c r="K27" s="8">
        <v>12.6</v>
      </c>
      <c r="L27" s="8">
        <v>14.4</v>
      </c>
      <c r="M27" s="8">
        <v>16.2</v>
      </c>
      <c r="N27" s="8">
        <v>18</v>
      </c>
      <c r="P27" s="8"/>
      <c r="Q27" s="9"/>
      <c r="R27" s="9"/>
      <c r="S27" s="9"/>
      <c r="T27" s="9"/>
      <c r="U27" s="9"/>
      <c r="V27" s="9"/>
      <c r="X27" s="9"/>
      <c r="Y27" s="9"/>
      <c r="Z27" s="9"/>
      <c r="AA27" s="9"/>
      <c r="AB27" s="8"/>
    </row>
    <row r="28" spans="1:28">
      <c r="A28" s="8" t="s">
        <v>5</v>
      </c>
      <c r="B28" s="8">
        <v>20.03</v>
      </c>
      <c r="C28" s="8">
        <v>21.698765906362542</v>
      </c>
      <c r="D28" s="8">
        <v>23.21767951980792</v>
      </c>
      <c r="E28" s="8">
        <v>24.174143615846337</v>
      </c>
      <c r="F28" s="8">
        <v>25.130607711884753</v>
      </c>
      <c r="G28" s="8">
        <v>26.08707180792317</v>
      </c>
      <c r="H28" s="8">
        <v>27.043535903961587</v>
      </c>
      <c r="I28" s="8">
        <v>28</v>
      </c>
      <c r="J28" s="8">
        <v>33.200000000000003</v>
      </c>
      <c r="K28" s="8">
        <v>38.4</v>
      </c>
      <c r="L28" s="8">
        <v>43.6</v>
      </c>
      <c r="M28" s="8">
        <v>48.8</v>
      </c>
      <c r="N28" s="8">
        <v>54</v>
      </c>
      <c r="P28" s="8"/>
      <c r="Q28" s="9"/>
      <c r="R28" s="9"/>
      <c r="S28" s="9"/>
      <c r="T28" s="9"/>
      <c r="U28" s="9"/>
      <c r="V28" s="9"/>
      <c r="X28" s="9"/>
      <c r="Y28" s="9"/>
      <c r="Z28" s="9"/>
      <c r="AA28" s="9"/>
      <c r="AB28" s="8"/>
    </row>
    <row r="29" spans="1:28">
      <c r="A29" s="8" t="s">
        <v>6</v>
      </c>
      <c r="B29" s="8">
        <v>2.74</v>
      </c>
      <c r="C29" s="8">
        <v>2.9682785114045611</v>
      </c>
      <c r="D29" s="8">
        <v>3.1760580072028808</v>
      </c>
      <c r="E29" s="8">
        <v>3.0408464057623048</v>
      </c>
      <c r="F29" s="8">
        <v>2.9056348043217288</v>
      </c>
      <c r="G29" s="8">
        <v>2.7704232028811528</v>
      </c>
      <c r="H29" s="8">
        <v>2.6352116014405764</v>
      </c>
      <c r="I29" s="8">
        <v>2.5</v>
      </c>
      <c r="J29" s="8">
        <v>3</v>
      </c>
      <c r="K29" s="8">
        <v>3.5</v>
      </c>
      <c r="L29" s="8">
        <v>4</v>
      </c>
      <c r="M29" s="8">
        <v>4.5</v>
      </c>
      <c r="N29" s="8">
        <v>5</v>
      </c>
      <c r="P29" s="9"/>
      <c r="Q29" s="9"/>
      <c r="R29" s="9"/>
      <c r="S29" s="9"/>
      <c r="T29" s="9"/>
      <c r="U29" s="9"/>
      <c r="V29" s="9"/>
      <c r="X29" s="9"/>
      <c r="Y29" s="9"/>
      <c r="Z29" s="9"/>
      <c r="AA29" s="9"/>
      <c r="AB29" s="9"/>
    </row>
    <row r="30" spans="1:28">
      <c r="A30" s="6" t="s">
        <v>7</v>
      </c>
      <c r="B30" s="8">
        <f>SUM(B24:B29)</f>
        <v>83.3</v>
      </c>
      <c r="C30" s="8">
        <f t="shared" ref="C30:N30" si="3">SUM(C24:C29)</f>
        <v>90.239999999999981</v>
      </c>
      <c r="D30" s="8">
        <f t="shared" si="3"/>
        <v>96.556799999999981</v>
      </c>
      <c r="E30" s="8">
        <f t="shared" si="3"/>
        <v>105.44543999999998</v>
      </c>
      <c r="F30" s="8">
        <f t="shared" si="3"/>
        <v>114.33407999999999</v>
      </c>
      <c r="G30" s="8">
        <f t="shared" si="3"/>
        <v>123.22271999999998</v>
      </c>
      <c r="H30" s="8">
        <f t="shared" si="3"/>
        <v>132.11135999999999</v>
      </c>
      <c r="I30" s="8">
        <f t="shared" si="3"/>
        <v>141</v>
      </c>
      <c r="J30" s="8">
        <f t="shared" si="3"/>
        <v>154.79999999999998</v>
      </c>
      <c r="K30" s="8">
        <f t="shared" si="3"/>
        <v>168.6</v>
      </c>
      <c r="L30" s="8">
        <f t="shared" si="3"/>
        <v>182.4</v>
      </c>
      <c r="M30" s="8">
        <f t="shared" si="3"/>
        <v>196.2</v>
      </c>
      <c r="N30" s="8">
        <f t="shared" si="3"/>
        <v>210</v>
      </c>
    </row>
    <row r="31" spans="1:28">
      <c r="B31" s="49"/>
      <c r="C31" s="49"/>
      <c r="D31" s="49">
        <v>110</v>
      </c>
      <c r="E31" s="49"/>
      <c r="F31" s="49"/>
      <c r="G31" s="49"/>
      <c r="H31" s="49"/>
      <c r="I31" s="49">
        <v>160</v>
      </c>
      <c r="J31" s="49"/>
      <c r="K31" s="49"/>
      <c r="L31" s="49"/>
      <c r="M31" s="49"/>
      <c r="N31" s="49"/>
    </row>
    <row r="32" spans="1:28">
      <c r="B32" s="7" t="s">
        <v>11</v>
      </c>
      <c r="O32" s="6" t="s">
        <v>135</v>
      </c>
    </row>
    <row r="33" spans="1:28">
      <c r="A33" s="8" t="s">
        <v>0</v>
      </c>
      <c r="B33" s="8">
        <v>2018</v>
      </c>
      <c r="C33" s="6">
        <v>2019</v>
      </c>
      <c r="D33" s="6">
        <v>2020</v>
      </c>
      <c r="E33" s="6">
        <v>2021</v>
      </c>
      <c r="F33" s="6">
        <v>2022</v>
      </c>
      <c r="G33" s="6">
        <v>2023</v>
      </c>
      <c r="H33" s="6">
        <v>2024</v>
      </c>
      <c r="I33" s="6">
        <v>2025</v>
      </c>
      <c r="J33" s="6">
        <v>2026</v>
      </c>
      <c r="K33" s="6">
        <v>2027</v>
      </c>
      <c r="L33" s="6">
        <v>2028</v>
      </c>
      <c r="M33" s="6">
        <v>2029</v>
      </c>
      <c r="N33" s="6">
        <v>2030</v>
      </c>
    </row>
    <row r="34" spans="1:28">
      <c r="A34" s="8" t="s">
        <v>1</v>
      </c>
      <c r="B34" s="8">
        <v>1.25</v>
      </c>
      <c r="C34" s="8">
        <v>1.3641961486789072</v>
      </c>
      <c r="D34" s="8">
        <v>1.66</v>
      </c>
      <c r="E34" s="8">
        <v>6.3279999999999994</v>
      </c>
      <c r="F34" s="8">
        <v>10.995999999999999</v>
      </c>
      <c r="G34" s="8">
        <v>15.663999999999998</v>
      </c>
      <c r="H34" s="8">
        <v>20.331999999999997</v>
      </c>
      <c r="I34" s="8">
        <v>25</v>
      </c>
      <c r="J34" s="8">
        <v>28</v>
      </c>
      <c r="K34" s="8">
        <v>31</v>
      </c>
      <c r="L34" s="8">
        <v>34</v>
      </c>
      <c r="M34" s="8">
        <v>37</v>
      </c>
      <c r="N34" s="8">
        <v>40</v>
      </c>
      <c r="P34" s="8"/>
      <c r="Q34" s="9"/>
      <c r="R34" s="9"/>
      <c r="S34" s="9"/>
      <c r="T34" s="9"/>
      <c r="U34" s="9"/>
      <c r="V34" s="9"/>
      <c r="X34" s="9"/>
      <c r="Y34" s="9"/>
      <c r="Z34" s="9"/>
      <c r="AA34" s="9"/>
    </row>
    <row r="35" spans="1:28">
      <c r="A35" s="8" t="s">
        <v>2</v>
      </c>
      <c r="B35" s="8">
        <v>4.4800000000000004</v>
      </c>
      <c r="C35" s="8">
        <v>4.8892789968652037</v>
      </c>
      <c r="D35" s="8">
        <v>5</v>
      </c>
      <c r="E35" s="8">
        <v>5.8</v>
      </c>
      <c r="F35" s="8">
        <v>6.6</v>
      </c>
      <c r="G35" s="8">
        <v>7.4</v>
      </c>
      <c r="H35" s="8">
        <v>8.1999999999999993</v>
      </c>
      <c r="I35" s="8">
        <v>9</v>
      </c>
      <c r="J35" s="8">
        <v>10.8</v>
      </c>
      <c r="K35" s="8">
        <v>12.6</v>
      </c>
      <c r="L35" s="8">
        <v>14.4</v>
      </c>
      <c r="M35" s="8">
        <v>16.2</v>
      </c>
      <c r="N35" s="8">
        <v>18</v>
      </c>
      <c r="P35" s="9"/>
      <c r="Q35" s="9"/>
      <c r="R35" s="9"/>
      <c r="S35" s="9"/>
      <c r="T35" s="9"/>
      <c r="U35" s="9"/>
      <c r="V35" s="9"/>
      <c r="X35" s="9"/>
      <c r="Y35" s="9"/>
      <c r="Z35" s="9"/>
      <c r="AA35" s="9"/>
    </row>
    <row r="36" spans="1:28">
      <c r="A36" s="8" t="s">
        <v>3</v>
      </c>
      <c r="B36" s="8">
        <v>22.16</v>
      </c>
      <c r="C36" s="8">
        <v>24.184469323779666</v>
      </c>
      <c r="D36" s="8">
        <v>24.2</v>
      </c>
      <c r="E36" s="8">
        <v>27.96</v>
      </c>
      <c r="F36" s="8">
        <v>31.72</v>
      </c>
      <c r="G36" s="8">
        <v>35.479999999999997</v>
      </c>
      <c r="H36" s="8">
        <v>39.24</v>
      </c>
      <c r="I36" s="8">
        <v>43</v>
      </c>
      <c r="J36" s="8">
        <v>44.4</v>
      </c>
      <c r="K36" s="8">
        <v>45.8</v>
      </c>
      <c r="L36" s="8">
        <v>47.2</v>
      </c>
      <c r="M36" s="8">
        <v>48.6</v>
      </c>
      <c r="N36" s="8">
        <v>50</v>
      </c>
      <c r="P36" s="8"/>
      <c r="Q36" s="9"/>
      <c r="R36" s="9"/>
      <c r="S36" s="9"/>
      <c r="T36" s="9"/>
      <c r="U36" s="9"/>
      <c r="V36" s="9"/>
      <c r="X36" s="9"/>
      <c r="Y36" s="9"/>
      <c r="Z36" s="9"/>
      <c r="AA36" s="9"/>
    </row>
    <row r="37" spans="1:28">
      <c r="A37" s="8" t="s">
        <v>4</v>
      </c>
      <c r="B37" s="8">
        <v>0</v>
      </c>
      <c r="C37" s="8">
        <v>0</v>
      </c>
      <c r="D37" s="8">
        <v>0</v>
      </c>
      <c r="E37" s="8">
        <v>2</v>
      </c>
      <c r="F37" s="8">
        <v>4</v>
      </c>
      <c r="G37" s="8">
        <v>6</v>
      </c>
      <c r="H37" s="8">
        <v>8</v>
      </c>
      <c r="I37" s="8">
        <v>10</v>
      </c>
      <c r="J37" s="8">
        <v>10.4</v>
      </c>
      <c r="K37" s="8">
        <v>10.8</v>
      </c>
      <c r="L37" s="8">
        <v>11.2</v>
      </c>
      <c r="M37" s="8">
        <v>11.6</v>
      </c>
      <c r="N37" s="8">
        <v>12</v>
      </c>
      <c r="P37" s="8"/>
      <c r="Q37" s="9"/>
      <c r="R37" s="9"/>
      <c r="S37" s="9"/>
      <c r="T37" s="9"/>
      <c r="U37" s="9"/>
      <c r="V37" s="9"/>
      <c r="X37" s="9"/>
      <c r="Y37" s="9"/>
      <c r="Z37" s="9"/>
      <c r="AA37" s="9"/>
    </row>
    <row r="38" spans="1:28">
      <c r="A38" s="8" t="s">
        <v>5</v>
      </c>
      <c r="B38" s="8">
        <v>16.77</v>
      </c>
      <c r="C38" s="8">
        <v>18.30205553067622</v>
      </c>
      <c r="D38" s="8">
        <v>19</v>
      </c>
      <c r="E38" s="8">
        <v>24.4</v>
      </c>
      <c r="F38" s="8">
        <v>29.8</v>
      </c>
      <c r="G38" s="8">
        <v>35.200000000000003</v>
      </c>
      <c r="H38" s="8">
        <v>40.6</v>
      </c>
      <c r="I38" s="8">
        <v>46</v>
      </c>
      <c r="J38" s="8">
        <v>46.8</v>
      </c>
      <c r="K38" s="8">
        <v>47.6</v>
      </c>
      <c r="L38" s="8">
        <v>48.4</v>
      </c>
      <c r="M38" s="8">
        <v>49.2</v>
      </c>
      <c r="N38" s="8">
        <v>50</v>
      </c>
      <c r="P38" s="8"/>
      <c r="Q38" s="9"/>
      <c r="R38" s="9"/>
      <c r="S38" s="9"/>
      <c r="T38" s="9"/>
      <c r="U38" s="9"/>
      <c r="V38" s="9"/>
      <c r="X38" s="9"/>
      <c r="Y38" s="9"/>
      <c r="Z38" s="9"/>
      <c r="AA38" s="9"/>
    </row>
    <row r="39" spans="1:28">
      <c r="A39" s="8" t="s">
        <v>6</v>
      </c>
      <c r="B39" s="8">
        <v>0</v>
      </c>
      <c r="C39" s="8">
        <v>0</v>
      </c>
      <c r="D39" s="8">
        <v>0</v>
      </c>
      <c r="E39" s="8">
        <v>0</v>
      </c>
      <c r="F39" s="8">
        <v>0</v>
      </c>
      <c r="G39" s="8">
        <v>0</v>
      </c>
      <c r="H39" s="8">
        <v>0</v>
      </c>
      <c r="I39" s="8">
        <v>0</v>
      </c>
      <c r="J39" s="8">
        <v>0</v>
      </c>
      <c r="K39" s="8">
        <v>0</v>
      </c>
      <c r="L39" s="8">
        <v>0</v>
      </c>
      <c r="M39" s="8">
        <v>0</v>
      </c>
      <c r="N39" s="8">
        <v>0</v>
      </c>
      <c r="P39" s="8"/>
      <c r="Q39" s="9"/>
      <c r="R39" s="9"/>
      <c r="S39" s="9"/>
      <c r="T39" s="9"/>
      <c r="U39" s="9"/>
      <c r="V39" s="9"/>
      <c r="X39" s="9"/>
      <c r="Y39" s="9"/>
      <c r="Z39" s="9"/>
      <c r="AA39" s="9"/>
    </row>
    <row r="40" spans="1:28">
      <c r="A40" s="6" t="s">
        <v>7</v>
      </c>
      <c r="B40" s="8">
        <f t="shared" ref="B40:M40" si="4">SUM(B34:B39)</f>
        <v>44.66</v>
      </c>
      <c r="C40" s="8">
        <f t="shared" si="4"/>
        <v>48.739999999999995</v>
      </c>
      <c r="D40" s="9">
        <f t="shared" si="4"/>
        <v>49.86</v>
      </c>
      <c r="E40" s="9">
        <f t="shared" si="4"/>
        <v>66.488</v>
      </c>
      <c r="F40" s="9">
        <f t="shared" si="4"/>
        <v>83.116</v>
      </c>
      <c r="G40" s="9">
        <f t="shared" si="4"/>
        <v>99.744</v>
      </c>
      <c r="H40" s="9">
        <f t="shared" si="4"/>
        <v>116.37199999999999</v>
      </c>
      <c r="I40" s="9">
        <f t="shared" si="4"/>
        <v>133</v>
      </c>
      <c r="J40" s="9">
        <f t="shared" si="4"/>
        <v>140.39999999999998</v>
      </c>
      <c r="K40" s="9">
        <f t="shared" si="4"/>
        <v>147.80000000000001</v>
      </c>
      <c r="L40" s="9">
        <f t="shared" si="4"/>
        <v>155.19999999999999</v>
      </c>
      <c r="M40" s="9">
        <f t="shared" si="4"/>
        <v>162.60000000000002</v>
      </c>
      <c r="N40" s="9">
        <f>SUM(N34:N39)</f>
        <v>170</v>
      </c>
    </row>
    <row r="41" spans="1:28">
      <c r="B41" s="10"/>
      <c r="D41" s="8"/>
      <c r="I41" s="6">
        <v>70</v>
      </c>
      <c r="N41" s="6">
        <v>1.1000000000000001</v>
      </c>
    </row>
    <row r="42" spans="1:28">
      <c r="B42" s="7" t="s">
        <v>12</v>
      </c>
      <c r="C42" s="10"/>
      <c r="D42" s="10"/>
      <c r="E42" s="10"/>
      <c r="F42" s="10"/>
      <c r="G42" s="10"/>
      <c r="H42" s="10"/>
      <c r="I42" s="10"/>
      <c r="J42" s="10"/>
      <c r="O42" s="6" t="s">
        <v>135</v>
      </c>
    </row>
    <row r="43" spans="1:28">
      <c r="A43" s="8" t="s">
        <v>0</v>
      </c>
      <c r="B43" s="8">
        <v>2018</v>
      </c>
      <c r="C43" s="6">
        <v>2019</v>
      </c>
      <c r="D43" s="6">
        <v>2020</v>
      </c>
      <c r="E43" s="6">
        <v>2021</v>
      </c>
      <c r="F43" s="6">
        <v>2022</v>
      </c>
      <c r="G43" s="6">
        <v>2023</v>
      </c>
      <c r="H43" s="6">
        <v>2024</v>
      </c>
      <c r="I43" s="6">
        <v>2025</v>
      </c>
      <c r="J43" s="6">
        <v>2026</v>
      </c>
      <c r="K43" s="6">
        <v>2027</v>
      </c>
      <c r="L43" s="6">
        <v>2028</v>
      </c>
      <c r="M43" s="6">
        <v>2029</v>
      </c>
      <c r="N43" s="6">
        <v>2030</v>
      </c>
    </row>
    <row r="44" spans="1:28" ht="14" customHeight="1">
      <c r="A44" s="8" t="s">
        <v>1</v>
      </c>
      <c r="B44" s="8">
        <v>65.192090000000007</v>
      </c>
      <c r="C44" s="8">
        <v>73.3</v>
      </c>
      <c r="D44" s="8">
        <v>85.027999999999992</v>
      </c>
      <c r="E44" s="8">
        <v>102.03359999999999</v>
      </c>
      <c r="F44" s="8">
        <v>122.44031999999997</v>
      </c>
      <c r="G44" s="8">
        <v>140.80636799999996</v>
      </c>
      <c r="H44" s="8">
        <v>161.92732319999996</v>
      </c>
      <c r="I44" s="8">
        <v>178.12005551999994</v>
      </c>
      <c r="J44" s="8">
        <v>192.36965996159998</v>
      </c>
      <c r="K44" s="8">
        <v>207.75923275852799</v>
      </c>
      <c r="L44" s="8">
        <v>218.14719439645441</v>
      </c>
      <c r="M44" s="8">
        <v>224.69161022834803</v>
      </c>
      <c r="N44" s="8">
        <v>226.9385263306315</v>
      </c>
      <c r="P44" s="8"/>
      <c r="R44" s="8"/>
      <c r="S44" s="8"/>
      <c r="T44" s="8"/>
      <c r="U44" s="8"/>
      <c r="V44" s="8"/>
      <c r="W44" s="8"/>
      <c r="X44" s="8"/>
      <c r="Y44" s="8"/>
      <c r="Z44" s="8"/>
      <c r="AA44" s="8"/>
      <c r="AB44" s="8"/>
    </row>
    <row r="45" spans="1:28">
      <c r="A45" s="8" t="s">
        <v>2</v>
      </c>
      <c r="B45" s="8">
        <v>18.727170000000001</v>
      </c>
      <c r="C45" s="8">
        <v>20</v>
      </c>
      <c r="D45" s="8">
        <v>21.4</v>
      </c>
      <c r="E45" s="8">
        <v>22.898000000000003</v>
      </c>
      <c r="F45" s="8">
        <v>24.042900000000003</v>
      </c>
      <c r="G45" s="8">
        <v>25.245045000000005</v>
      </c>
      <c r="H45" s="8">
        <v>26.507297250000008</v>
      </c>
      <c r="I45" s="8">
        <v>27.832662112500007</v>
      </c>
      <c r="J45" s="8">
        <v>28.667641975875007</v>
      </c>
      <c r="K45" s="8">
        <v>29.52767123515126</v>
      </c>
      <c r="L45" s="8">
        <v>30.413501372205801</v>
      </c>
      <c r="M45" s="8">
        <v>31.325906413371978</v>
      </c>
      <c r="N45" s="8">
        <v>31.639165477505699</v>
      </c>
      <c r="P45" s="8"/>
      <c r="R45" s="8"/>
      <c r="S45" s="8"/>
      <c r="T45" s="8"/>
      <c r="U45" s="8"/>
      <c r="V45" s="8"/>
      <c r="W45" s="8"/>
      <c r="X45" s="8"/>
      <c r="Y45" s="8"/>
      <c r="Z45" s="8"/>
      <c r="AA45" s="8"/>
      <c r="AB45" s="8"/>
    </row>
    <row r="46" spans="1:28">
      <c r="A46" s="8" t="s">
        <v>3</v>
      </c>
      <c r="B46" s="8">
        <v>16.308567</v>
      </c>
      <c r="C46" s="8">
        <v>19.32</v>
      </c>
      <c r="D46" s="8">
        <v>23.7636</v>
      </c>
      <c r="E46" s="8">
        <v>30.417408000000002</v>
      </c>
      <c r="F46" s="8">
        <v>39.5426304</v>
      </c>
      <c r="G46" s="8">
        <v>49.428288000000002</v>
      </c>
      <c r="H46" s="8">
        <v>59.313945599999997</v>
      </c>
      <c r="I46" s="8">
        <v>68.211037439999984</v>
      </c>
      <c r="J46" s="8">
        <v>75.032141183999997</v>
      </c>
      <c r="K46" s="8">
        <v>81.034712478719996</v>
      </c>
      <c r="L46" s="8">
        <v>85.086448102655993</v>
      </c>
      <c r="M46" s="8">
        <v>87.639041545735665</v>
      </c>
      <c r="N46" s="8">
        <v>88.51543196119303</v>
      </c>
      <c r="P46" s="8"/>
      <c r="R46" s="8"/>
      <c r="S46" s="8"/>
      <c r="T46" s="8"/>
      <c r="U46" s="8"/>
      <c r="V46" s="8"/>
      <c r="W46" s="8"/>
      <c r="X46" s="8"/>
      <c r="Y46" s="8"/>
      <c r="Z46" s="8"/>
      <c r="AA46" s="8"/>
      <c r="AB46" s="8"/>
    </row>
    <row r="47" spans="1:28">
      <c r="A47" s="8" t="s">
        <v>4</v>
      </c>
      <c r="B47" s="8">
        <v>16.750899999999998</v>
      </c>
      <c r="C47" s="8">
        <v>23.01</v>
      </c>
      <c r="D47" s="8">
        <v>29.913</v>
      </c>
      <c r="E47" s="8">
        <v>38.886900000000004</v>
      </c>
      <c r="F47" s="8">
        <v>48.608625000000011</v>
      </c>
      <c r="G47" s="8">
        <v>58.33035000000001</v>
      </c>
      <c r="H47" s="8">
        <v>67.079902500000003</v>
      </c>
      <c r="I47" s="8">
        <v>77.141887875000009</v>
      </c>
      <c r="J47" s="8">
        <v>84.856076662500016</v>
      </c>
      <c r="K47" s="8">
        <v>91.644562795500022</v>
      </c>
      <c r="L47" s="8">
        <v>96.226790935275019</v>
      </c>
      <c r="M47" s="8">
        <v>99.113594663333274</v>
      </c>
      <c r="N47" s="8">
        <v>100.10473060996661</v>
      </c>
      <c r="P47" s="8"/>
      <c r="R47" s="8"/>
      <c r="S47" s="8"/>
      <c r="T47" s="8"/>
      <c r="U47" s="8"/>
      <c r="V47" s="8"/>
      <c r="W47" s="8"/>
      <c r="X47" s="8"/>
      <c r="Y47" s="8"/>
      <c r="Z47" s="8"/>
      <c r="AA47" s="8"/>
      <c r="AB47" s="8"/>
    </row>
    <row r="48" spans="1:28">
      <c r="A48" s="8" t="s">
        <v>5</v>
      </c>
      <c r="B48" s="8">
        <v>18.417619999999999</v>
      </c>
      <c r="C48" s="8">
        <v>20.79</v>
      </c>
      <c r="D48" s="8">
        <v>23.9085</v>
      </c>
      <c r="E48" s="8">
        <v>29.885625000000001</v>
      </c>
      <c r="F48" s="8">
        <v>37.357031249999999</v>
      </c>
      <c r="G48" s="8">
        <v>44.8284375</v>
      </c>
      <c r="H48" s="8">
        <v>53.794124999999994</v>
      </c>
      <c r="I48" s="8">
        <v>61.863243749999995</v>
      </c>
      <c r="J48" s="8">
        <v>71.142730312499992</v>
      </c>
      <c r="K48" s="8">
        <v>76.834148737499987</v>
      </c>
      <c r="L48" s="8">
        <v>80.675856174374999</v>
      </c>
      <c r="M48" s="8">
        <v>83.096131859606245</v>
      </c>
      <c r="N48" s="8">
        <v>83.927093178202298</v>
      </c>
      <c r="P48" s="8"/>
      <c r="R48" s="8"/>
      <c r="S48" s="8"/>
      <c r="T48" s="8"/>
      <c r="U48" s="8"/>
      <c r="V48" s="8"/>
      <c r="W48" s="8"/>
      <c r="X48" s="8"/>
      <c r="Y48" s="8"/>
      <c r="Z48" s="8"/>
      <c r="AA48" s="8"/>
      <c r="AB48" s="8"/>
    </row>
    <row r="49" spans="1:28">
      <c r="A49" s="8" t="s">
        <v>6</v>
      </c>
      <c r="B49" s="8">
        <v>48.867380000000004</v>
      </c>
      <c r="C49" s="8">
        <v>53.638000000000005</v>
      </c>
      <c r="D49" s="8">
        <v>61.683700000000002</v>
      </c>
      <c r="E49" s="8">
        <v>70.936254999999989</v>
      </c>
      <c r="F49" s="8">
        <v>81.576693249999977</v>
      </c>
      <c r="G49" s="8">
        <v>89.734362574999977</v>
      </c>
      <c r="H49" s="8">
        <v>98.707798832499975</v>
      </c>
      <c r="I49" s="8">
        <v>106.60442273909997</v>
      </c>
      <c r="J49" s="8">
        <v>115.13277655822797</v>
      </c>
      <c r="K49" s="8">
        <v>120.88941538613939</v>
      </c>
      <c r="L49" s="8">
        <v>126.93388615544636</v>
      </c>
      <c r="M49" s="8">
        <v>133.28058046321868</v>
      </c>
      <c r="N49" s="8">
        <v>139.94460948637962</v>
      </c>
      <c r="P49" s="8"/>
      <c r="R49" s="8"/>
      <c r="S49" s="8"/>
      <c r="T49" s="8"/>
      <c r="U49" s="8"/>
      <c r="V49" s="8"/>
      <c r="W49" s="8"/>
      <c r="X49" s="8"/>
      <c r="Y49" s="8"/>
      <c r="Z49" s="8"/>
      <c r="AA49" s="8"/>
      <c r="AB49" s="8"/>
    </row>
    <row r="50" spans="1:28">
      <c r="A50" s="6" t="s">
        <v>7</v>
      </c>
      <c r="B50" s="8">
        <f>SUM(B44:B49)</f>
        <v>184.26372699999999</v>
      </c>
      <c r="C50" s="9">
        <f>SUM(C44:C49)</f>
        <v>210.05799999999999</v>
      </c>
      <c r="D50" s="8">
        <f>SUM(D44:D49)</f>
        <v>245.6968</v>
      </c>
      <c r="E50" s="9">
        <f t="shared" ref="E50:N50" si="5">SUM(E44:E49)</f>
        <v>295.05778799999996</v>
      </c>
      <c r="F50" s="8">
        <f t="shared" si="5"/>
        <v>353.56819989999997</v>
      </c>
      <c r="G50" s="9">
        <f t="shared" si="5"/>
        <v>408.37285107499997</v>
      </c>
      <c r="H50" s="9">
        <f t="shared" si="5"/>
        <v>467.33039238249995</v>
      </c>
      <c r="I50" s="9">
        <f t="shared" si="5"/>
        <v>519.7733094365999</v>
      </c>
      <c r="J50" s="9">
        <f t="shared" si="5"/>
        <v>567.20102665470301</v>
      </c>
      <c r="K50" s="9">
        <f t="shared" si="5"/>
        <v>607.68974339153863</v>
      </c>
      <c r="L50" s="9">
        <f t="shared" si="5"/>
        <v>637.48367713641255</v>
      </c>
      <c r="M50" s="9">
        <f t="shared" si="5"/>
        <v>659.14686517361395</v>
      </c>
      <c r="N50" s="9">
        <f t="shared" si="5"/>
        <v>671.06955704387872</v>
      </c>
    </row>
    <row r="52" spans="1:28">
      <c r="B52" s="7" t="s">
        <v>13</v>
      </c>
      <c r="C52" s="10"/>
      <c r="D52" s="10"/>
      <c r="E52" s="10"/>
      <c r="F52" s="10"/>
      <c r="G52" s="10"/>
      <c r="H52" s="10"/>
      <c r="I52" s="10"/>
      <c r="J52" s="10"/>
      <c r="O52" s="6" t="s">
        <v>135</v>
      </c>
    </row>
    <row r="53" spans="1:28">
      <c r="A53" s="8" t="s">
        <v>0</v>
      </c>
      <c r="B53" s="8">
        <v>2018</v>
      </c>
      <c r="C53" s="6">
        <v>2019</v>
      </c>
      <c r="D53" s="6">
        <v>2020</v>
      </c>
      <c r="E53" s="6">
        <v>2021</v>
      </c>
      <c r="F53" s="6">
        <v>2022</v>
      </c>
      <c r="G53" s="6">
        <v>2023</v>
      </c>
      <c r="H53" s="6">
        <v>2024</v>
      </c>
      <c r="I53" s="6">
        <v>2025</v>
      </c>
      <c r="J53" s="6">
        <v>2026</v>
      </c>
      <c r="K53" s="6">
        <v>2027</v>
      </c>
      <c r="L53" s="6">
        <v>2028</v>
      </c>
      <c r="M53" s="6">
        <v>2029</v>
      </c>
      <c r="N53" s="6">
        <v>2030</v>
      </c>
    </row>
    <row r="54" spans="1:28">
      <c r="A54" s="8" t="s">
        <v>1</v>
      </c>
      <c r="B54" s="8">
        <v>45.728112000000003</v>
      </c>
      <c r="C54" s="8">
        <v>54.56</v>
      </c>
      <c r="D54" s="8">
        <v>65.471999999999994</v>
      </c>
      <c r="E54" s="8">
        <v>78.566399999999987</v>
      </c>
      <c r="F54" s="8">
        <v>94.279679999999985</v>
      </c>
      <c r="G54" s="8">
        <v>108.42163199999997</v>
      </c>
      <c r="H54" s="8">
        <v>119.26379519999999</v>
      </c>
      <c r="I54" s="8">
        <v>131.19017471999999</v>
      </c>
      <c r="J54" s="8">
        <v>144.30919219200001</v>
      </c>
      <c r="K54" s="8">
        <v>155.85392756736002</v>
      </c>
      <c r="L54" s="8">
        <v>163.64662394572804</v>
      </c>
      <c r="M54" s="8">
        <v>171.82895514301444</v>
      </c>
      <c r="N54" s="8">
        <v>175.26553424587473</v>
      </c>
      <c r="P54" s="8"/>
      <c r="R54" s="8"/>
      <c r="S54" s="8"/>
      <c r="T54" s="8"/>
      <c r="U54" s="8"/>
      <c r="V54" s="8"/>
      <c r="W54" s="8"/>
      <c r="X54" s="8"/>
      <c r="Y54" s="8"/>
      <c r="Z54" s="8"/>
      <c r="AA54" s="8"/>
      <c r="AB54" s="8"/>
    </row>
    <row r="55" spans="1:28">
      <c r="A55" s="8" t="s">
        <v>2</v>
      </c>
      <c r="B55" s="8">
        <v>7.8196110000000001</v>
      </c>
      <c r="C55" s="8">
        <v>8.91</v>
      </c>
      <c r="D55" s="8">
        <v>9.8010000000000002</v>
      </c>
      <c r="E55" s="8">
        <v>10.781100000000002</v>
      </c>
      <c r="F55" s="8">
        <v>11.859210000000003</v>
      </c>
      <c r="G55" s="8">
        <v>12.807946800000003</v>
      </c>
      <c r="H55" s="8">
        <v>13.832582544000006</v>
      </c>
      <c r="I55" s="8">
        <v>14.939189147520008</v>
      </c>
      <c r="J55" s="8">
        <v>15.68614860489601</v>
      </c>
      <c r="K55" s="8">
        <v>16.47045603514081</v>
      </c>
      <c r="L55" s="8">
        <v>17.293978836897853</v>
      </c>
      <c r="M55" s="8">
        <v>18.158677778742746</v>
      </c>
      <c r="N55" s="8">
        <v>18.521851334317599</v>
      </c>
      <c r="P55" s="8"/>
      <c r="R55" s="8"/>
      <c r="S55" s="8"/>
      <c r="T55" s="8"/>
      <c r="U55" s="8"/>
      <c r="V55" s="8"/>
      <c r="W55" s="8"/>
      <c r="X55" s="8"/>
      <c r="Y55" s="8"/>
      <c r="Z55" s="8"/>
      <c r="AA55" s="8"/>
      <c r="AB55" s="8"/>
    </row>
    <row r="56" spans="1:28">
      <c r="A56" s="8" t="s">
        <v>3</v>
      </c>
      <c r="B56" s="8">
        <v>38.246420000000001</v>
      </c>
      <c r="C56" s="8">
        <v>43.57</v>
      </c>
      <c r="D56" s="8">
        <v>54.462499999999999</v>
      </c>
      <c r="E56" s="8">
        <v>68.078125</v>
      </c>
      <c r="F56" s="8">
        <v>81.693749999999994</v>
      </c>
      <c r="G56" s="8">
        <v>98.032499999999999</v>
      </c>
      <c r="H56" s="8">
        <v>117.639</v>
      </c>
      <c r="I56" s="8">
        <v>135.28484999999998</v>
      </c>
      <c r="J56" s="8">
        <v>155.57757749999996</v>
      </c>
      <c r="K56" s="8">
        <v>171.13533525</v>
      </c>
      <c r="L56" s="8">
        <v>184.82616206999998</v>
      </c>
      <c r="M56" s="8">
        <v>194.0674701735</v>
      </c>
      <c r="N56" s="8">
        <v>197.94881957697001</v>
      </c>
      <c r="P56" s="8"/>
      <c r="R56" s="8"/>
      <c r="S56" s="8"/>
      <c r="T56" s="8"/>
      <c r="U56" s="8"/>
      <c r="V56" s="8"/>
      <c r="W56" s="8"/>
      <c r="X56" s="8"/>
      <c r="Y56" s="8"/>
      <c r="Z56" s="8"/>
      <c r="AA56" s="8"/>
      <c r="AB56" s="8"/>
    </row>
    <row r="57" spans="1:28">
      <c r="A57" s="8" t="s">
        <v>4</v>
      </c>
      <c r="B57" s="8">
        <v>25.533049000000002</v>
      </c>
      <c r="C57" s="8">
        <v>29.02</v>
      </c>
      <c r="D57" s="8">
        <v>34.823999999999998</v>
      </c>
      <c r="E57" s="8">
        <v>41.788800000000002</v>
      </c>
      <c r="F57" s="8">
        <v>50.146560000000001</v>
      </c>
      <c r="G57" s="8">
        <v>60.175871999999998</v>
      </c>
      <c r="H57" s="8">
        <v>69.202252799999997</v>
      </c>
      <c r="I57" s="8">
        <v>76.122478080000008</v>
      </c>
      <c r="J57" s="8">
        <v>83.734725888000014</v>
      </c>
      <c r="K57" s="8">
        <v>92.108198476800027</v>
      </c>
      <c r="L57" s="8">
        <v>99.476854354944024</v>
      </c>
      <c r="M57" s="8">
        <v>104.45069707269124</v>
      </c>
      <c r="N57" s="8">
        <v>106.53971101414507</v>
      </c>
      <c r="P57" s="8"/>
      <c r="R57" s="8"/>
      <c r="S57" s="8"/>
      <c r="T57" s="8"/>
      <c r="U57" s="8"/>
      <c r="V57" s="8"/>
      <c r="W57" s="8"/>
      <c r="X57" s="8"/>
      <c r="Y57" s="8"/>
      <c r="Z57" s="8"/>
      <c r="AA57" s="8"/>
      <c r="AB57" s="8"/>
    </row>
    <row r="58" spans="1:28">
      <c r="A58" s="8" t="s">
        <v>5</v>
      </c>
      <c r="B58" s="8">
        <v>13.070394999999998</v>
      </c>
      <c r="C58" s="8">
        <v>17.7</v>
      </c>
      <c r="D58" s="8">
        <v>23.01</v>
      </c>
      <c r="E58" s="8">
        <v>29.913</v>
      </c>
      <c r="F58" s="8">
        <v>37.391249999999999</v>
      </c>
      <c r="G58" s="8">
        <v>46.739062500000003</v>
      </c>
      <c r="H58" s="8">
        <v>56.086874999999999</v>
      </c>
      <c r="I58" s="8">
        <v>64.499906249999995</v>
      </c>
      <c r="J58" s="8">
        <v>74.174892187499992</v>
      </c>
      <c r="K58" s="8">
        <v>81.592381406249999</v>
      </c>
      <c r="L58" s="8">
        <v>89.751619546875006</v>
      </c>
      <c r="M58" s="8">
        <v>94.239200524218759</v>
      </c>
      <c r="N58" s="8">
        <v>96.123984534703141</v>
      </c>
      <c r="P58" s="8"/>
      <c r="R58" s="8"/>
      <c r="S58" s="8"/>
      <c r="T58" s="8"/>
      <c r="U58" s="8"/>
      <c r="V58" s="8"/>
      <c r="W58" s="8"/>
      <c r="X58" s="8"/>
      <c r="Y58" s="8"/>
      <c r="Z58" s="8"/>
      <c r="AA58" s="8"/>
      <c r="AB58" s="8"/>
    </row>
    <row r="59" spans="1:28">
      <c r="A59" s="8" t="s">
        <v>6</v>
      </c>
      <c r="B59" s="8">
        <v>44.232476999999996</v>
      </c>
      <c r="C59" s="8">
        <v>50.56</v>
      </c>
      <c r="D59" s="8">
        <v>58.143999999999998</v>
      </c>
      <c r="E59" s="8">
        <v>66.865600000000001</v>
      </c>
      <c r="F59" s="8">
        <v>76.895439999999994</v>
      </c>
      <c r="G59" s="8">
        <v>84.584984000000006</v>
      </c>
      <c r="H59" s="8">
        <v>93.043482400000016</v>
      </c>
      <c r="I59" s="8">
        <v>100.48696099200002</v>
      </c>
      <c r="J59" s="8">
        <v>108.52591787136004</v>
      </c>
      <c r="K59" s="8">
        <v>113.95221376492803</v>
      </c>
      <c r="L59" s="8">
        <v>119.64982445317445</v>
      </c>
      <c r="M59" s="8">
        <v>125.63231567583315</v>
      </c>
      <c r="N59" s="8">
        <v>131.91393145962482</v>
      </c>
      <c r="P59" s="8"/>
      <c r="R59" s="8"/>
      <c r="S59" s="8"/>
      <c r="T59" s="8"/>
      <c r="U59" s="8"/>
      <c r="V59" s="8"/>
      <c r="W59" s="8"/>
      <c r="X59" s="8"/>
      <c r="Y59" s="8"/>
      <c r="Z59" s="8"/>
      <c r="AA59" s="8"/>
      <c r="AB59" s="8"/>
    </row>
    <row r="60" spans="1:28">
      <c r="A60" s="6" t="s">
        <v>7</v>
      </c>
      <c r="B60" s="8">
        <f t="shared" ref="B60:N60" si="6">SUM(B54:B59)</f>
        <v>174.630064</v>
      </c>
      <c r="C60" s="9">
        <f t="shared" si="6"/>
        <v>204.32</v>
      </c>
      <c r="D60" s="9">
        <f t="shared" si="6"/>
        <v>245.71350000000001</v>
      </c>
      <c r="E60" s="9">
        <f t="shared" si="6"/>
        <v>295.99302499999999</v>
      </c>
      <c r="F60" s="9">
        <f t="shared" si="6"/>
        <v>352.26588999999996</v>
      </c>
      <c r="G60" s="9">
        <f t="shared" si="6"/>
        <v>410.76199729999996</v>
      </c>
      <c r="H60" s="9">
        <f t="shared" si="6"/>
        <v>469.06798794400004</v>
      </c>
      <c r="I60" s="9">
        <f t="shared" si="6"/>
        <v>522.52355918951991</v>
      </c>
      <c r="J60" s="9">
        <f t="shared" si="6"/>
        <v>582.00845424375598</v>
      </c>
      <c r="K60" s="9">
        <f t="shared" si="6"/>
        <v>631.11251250047883</v>
      </c>
      <c r="L60" s="9">
        <f t="shared" si="6"/>
        <v>674.64506320761939</v>
      </c>
      <c r="M60" s="9">
        <f t="shared" si="6"/>
        <v>708.37731636800038</v>
      </c>
      <c r="N60" s="9">
        <f t="shared" si="6"/>
        <v>726.31383216563529</v>
      </c>
    </row>
    <row r="61" spans="1:28">
      <c r="C61" s="9"/>
      <c r="D61" s="9"/>
      <c r="E61" s="9"/>
      <c r="F61" s="9"/>
      <c r="G61" s="9"/>
      <c r="H61" s="9"/>
      <c r="I61" s="9"/>
      <c r="J61" s="9"/>
      <c r="K61" s="9"/>
      <c r="L61" s="9"/>
      <c r="M61" s="9"/>
      <c r="N61" s="9"/>
      <c r="O61" s="6" t="s">
        <v>135</v>
      </c>
    </row>
    <row r="62" spans="1:28">
      <c r="A62" s="6" t="s">
        <v>14</v>
      </c>
      <c r="B62" s="9">
        <f t="shared" ref="B62:H62" si="7">B50+B60</f>
        <v>358.89379099999996</v>
      </c>
      <c r="C62" s="9">
        <f t="shared" si="7"/>
        <v>414.37799999999999</v>
      </c>
      <c r="D62" s="9">
        <f t="shared" si="7"/>
        <v>491.41030000000001</v>
      </c>
      <c r="E62" s="9">
        <f t="shared" si="7"/>
        <v>591.05081299999995</v>
      </c>
      <c r="F62" s="9">
        <f t="shared" si="7"/>
        <v>705.83408989999998</v>
      </c>
      <c r="G62" s="9">
        <f t="shared" si="7"/>
        <v>819.13484837499993</v>
      </c>
      <c r="H62" s="9">
        <f t="shared" si="7"/>
        <v>936.39838032650005</v>
      </c>
      <c r="I62" s="11">
        <f>I50+I60</f>
        <v>1042.2968686261197</v>
      </c>
      <c r="J62" s="9">
        <f t="shared" ref="J62:N62" si="8">J50+J60</f>
        <v>1149.2094808984589</v>
      </c>
      <c r="K62" s="9">
        <f t="shared" si="8"/>
        <v>1238.8022558920175</v>
      </c>
      <c r="L62" s="9">
        <f t="shared" si="8"/>
        <v>1312.1287403440319</v>
      </c>
      <c r="M62" s="9">
        <f t="shared" si="8"/>
        <v>1367.5241815416143</v>
      </c>
      <c r="N62" s="11">
        <f t="shared" si="8"/>
        <v>1397.383389209514</v>
      </c>
    </row>
    <row r="63" spans="1:28">
      <c r="B63" s="9"/>
      <c r="C63" s="9"/>
      <c r="D63" s="9"/>
      <c r="E63" s="9"/>
      <c r="F63" s="9"/>
      <c r="G63" s="9"/>
      <c r="H63" s="9"/>
      <c r="I63" s="9"/>
      <c r="J63" s="9"/>
      <c r="K63" s="9"/>
      <c r="L63" s="9"/>
      <c r="M63" s="9"/>
      <c r="N63" s="9"/>
    </row>
    <row r="64" spans="1:28">
      <c r="B64" s="7" t="s">
        <v>15</v>
      </c>
      <c r="O64" s="6" t="s">
        <v>135</v>
      </c>
    </row>
    <row r="65" spans="1:28">
      <c r="A65" s="8" t="s">
        <v>0</v>
      </c>
      <c r="B65" s="8">
        <v>2018</v>
      </c>
      <c r="C65" s="6">
        <v>2019</v>
      </c>
      <c r="D65" s="6">
        <v>2020</v>
      </c>
      <c r="E65" s="6">
        <v>2021</v>
      </c>
      <c r="F65" s="6">
        <v>2022</v>
      </c>
      <c r="G65" s="6">
        <v>2023</v>
      </c>
      <c r="H65" s="6">
        <v>2024</v>
      </c>
      <c r="I65" s="6">
        <v>2025</v>
      </c>
      <c r="J65" s="6">
        <v>2026</v>
      </c>
      <c r="K65" s="6">
        <v>2027</v>
      </c>
      <c r="L65" s="6">
        <v>2028</v>
      </c>
      <c r="M65" s="6">
        <v>2029</v>
      </c>
      <c r="N65" s="6">
        <v>2030</v>
      </c>
    </row>
    <row r="66" spans="1:28">
      <c r="A66" s="8" t="s">
        <v>1</v>
      </c>
      <c r="B66" s="8">
        <v>10.4</v>
      </c>
      <c r="C66" s="8">
        <v>11.99240121580547</v>
      </c>
      <c r="D66" s="8">
        <v>12.792553191489363</v>
      </c>
      <c r="E66" s="8">
        <v>13.592705167173253</v>
      </c>
      <c r="F66" s="8">
        <v>14.392857142857142</v>
      </c>
      <c r="G66" s="8">
        <v>15.193009118541033</v>
      </c>
      <c r="H66" s="8">
        <v>15.993161094224924</v>
      </c>
      <c r="I66" s="8">
        <v>16.793313069908816</v>
      </c>
      <c r="J66" s="8">
        <v>17.38601823708207</v>
      </c>
      <c r="K66" s="8">
        <v>17.978723404255323</v>
      </c>
      <c r="L66" s="8">
        <v>18.571428571428577</v>
      </c>
      <c r="M66" s="8">
        <v>19.16413373860183</v>
      </c>
      <c r="N66" s="8">
        <v>19.75683890577508</v>
      </c>
      <c r="O66" s="9"/>
      <c r="P66" s="8"/>
      <c r="Q66" s="9"/>
      <c r="R66" s="9"/>
      <c r="S66" s="9"/>
      <c r="T66" s="9"/>
      <c r="U66" s="9"/>
      <c r="V66" s="9"/>
      <c r="W66" s="9"/>
      <c r="X66" s="9"/>
      <c r="Y66" s="9"/>
      <c r="Z66" s="9"/>
      <c r="AA66" s="9"/>
      <c r="AB66" s="9"/>
    </row>
    <row r="67" spans="1:28">
      <c r="A67" s="8" t="s">
        <v>2</v>
      </c>
      <c r="B67" s="8">
        <v>5.98</v>
      </c>
      <c r="C67" s="8">
        <v>6.8956306990881471</v>
      </c>
      <c r="D67" s="8">
        <v>7.3557180851063846</v>
      </c>
      <c r="E67" s="8">
        <v>7.8158054711246212</v>
      </c>
      <c r="F67" s="8">
        <v>8.2758928571428569</v>
      </c>
      <c r="G67" s="8">
        <v>8.7359802431610944</v>
      </c>
      <c r="H67" s="8">
        <v>9.196067629179332</v>
      </c>
      <c r="I67" s="8">
        <v>9.6561550151975695</v>
      </c>
      <c r="J67" s="8">
        <v>9.9969604863221893</v>
      </c>
      <c r="K67" s="8">
        <v>10.337765957446811</v>
      </c>
      <c r="L67" s="8">
        <v>10.678571428571434</v>
      </c>
      <c r="M67" s="8">
        <v>11.019376899696054</v>
      </c>
      <c r="N67" s="8">
        <v>11.360182370820674</v>
      </c>
      <c r="P67" s="8"/>
      <c r="Q67" s="9"/>
      <c r="R67" s="9"/>
      <c r="S67" s="9"/>
      <c r="T67" s="9"/>
      <c r="U67" s="9"/>
      <c r="V67" s="9"/>
      <c r="W67" s="9"/>
      <c r="X67" s="9"/>
      <c r="Y67" s="9"/>
      <c r="Z67" s="9"/>
      <c r="AA67" s="9"/>
      <c r="AB67" s="9"/>
    </row>
    <row r="68" spans="1:28">
      <c r="A68" s="8" t="s">
        <v>3</v>
      </c>
      <c r="B68" s="8">
        <v>9.06</v>
      </c>
      <c r="C68" s="8">
        <v>10.447226443768997</v>
      </c>
      <c r="D68" s="8">
        <v>11.144281914893618</v>
      </c>
      <c r="E68" s="8">
        <v>11.841337386018237</v>
      </c>
      <c r="F68" s="8">
        <v>12.538392857142858</v>
      </c>
      <c r="G68" s="8">
        <v>13.235448328267477</v>
      </c>
      <c r="H68" s="8">
        <v>13.932503799392098</v>
      </c>
      <c r="I68" s="8">
        <v>14.629559270516717</v>
      </c>
      <c r="J68" s="8">
        <v>15.145896656534955</v>
      </c>
      <c r="K68" s="8">
        <v>15.662234042553193</v>
      </c>
      <c r="L68" s="8">
        <v>16.178571428571431</v>
      </c>
      <c r="M68" s="8">
        <v>16.69490881458967</v>
      </c>
      <c r="N68" s="8">
        <v>17.211246200607903</v>
      </c>
      <c r="P68" s="8"/>
      <c r="Q68" s="9"/>
      <c r="R68" s="9"/>
      <c r="S68" s="9"/>
      <c r="T68" s="9"/>
      <c r="U68" s="9"/>
      <c r="V68" s="9"/>
      <c r="W68" s="9"/>
      <c r="X68" s="9"/>
      <c r="Y68" s="9"/>
      <c r="Z68" s="9"/>
      <c r="AA68" s="9"/>
      <c r="AB68" s="9"/>
    </row>
    <row r="69" spans="1:28">
      <c r="A69" s="8" t="s">
        <v>4</v>
      </c>
      <c r="B69" s="8">
        <v>16.14</v>
      </c>
      <c r="C69" s="8">
        <v>18.611284194528878</v>
      </c>
      <c r="D69" s="8">
        <v>19.853058510638302</v>
      </c>
      <c r="E69" s="8">
        <v>21.094832826747723</v>
      </c>
      <c r="F69" s="8">
        <v>22.336607142857147</v>
      </c>
      <c r="G69" s="8">
        <v>23.578381458966568</v>
      </c>
      <c r="H69" s="8">
        <v>24.820155775075992</v>
      </c>
      <c r="I69" s="8">
        <v>26.061930091185413</v>
      </c>
      <c r="J69" s="8">
        <v>26.981762917933139</v>
      </c>
      <c r="K69" s="8">
        <v>27.901595744680861</v>
      </c>
      <c r="L69" s="8">
        <v>28.821428571428587</v>
      </c>
      <c r="M69" s="8">
        <v>29.741261398176306</v>
      </c>
      <c r="N69" s="8">
        <v>30.661094224924021</v>
      </c>
      <c r="P69" s="8"/>
      <c r="Q69" s="9"/>
      <c r="R69" s="9"/>
      <c r="S69" s="9"/>
      <c r="T69" s="9"/>
      <c r="U69" s="9"/>
      <c r="V69" s="9"/>
      <c r="W69" s="9"/>
      <c r="X69" s="9"/>
      <c r="Y69" s="9"/>
      <c r="Z69" s="9"/>
      <c r="AA69" s="9"/>
      <c r="AB69" s="9"/>
    </row>
    <row r="70" spans="1:28">
      <c r="A70" s="8" t="s">
        <v>5</v>
      </c>
      <c r="B70" s="8">
        <v>7.75</v>
      </c>
      <c r="C70" s="8">
        <v>8.9366451367781163</v>
      </c>
      <c r="D70" s="8">
        <v>9.5329122340425556</v>
      </c>
      <c r="E70" s="8">
        <v>10.129179331306993</v>
      </c>
      <c r="F70" s="8">
        <v>10.725446428571431</v>
      </c>
      <c r="G70" s="8">
        <v>11.321713525835868</v>
      </c>
      <c r="H70" s="8">
        <v>11.917980623100307</v>
      </c>
      <c r="I70" s="8">
        <v>12.514247720364745</v>
      </c>
      <c r="J70" s="8">
        <v>12.955927051671736</v>
      </c>
      <c r="K70" s="8">
        <v>13.397606382978728</v>
      </c>
      <c r="L70" s="8">
        <v>13.839285714285721</v>
      </c>
      <c r="M70" s="8">
        <v>14.280965045592712</v>
      </c>
      <c r="N70" s="8">
        <v>14.7226443768997</v>
      </c>
      <c r="P70" s="8"/>
      <c r="Q70" s="9"/>
      <c r="R70" s="9"/>
      <c r="S70" s="9"/>
      <c r="T70" s="9"/>
      <c r="U70" s="9"/>
      <c r="V70" s="9"/>
      <c r="W70" s="9"/>
      <c r="X70" s="9"/>
      <c r="Y70" s="9"/>
      <c r="Z70" s="9"/>
      <c r="AA70" s="9"/>
      <c r="AB70" s="9"/>
    </row>
    <row r="71" spans="1:28">
      <c r="A71" s="8" t="s">
        <v>6</v>
      </c>
      <c r="B71" s="8">
        <v>3.31</v>
      </c>
      <c r="C71" s="8">
        <v>3.8168123100303957</v>
      </c>
      <c r="D71" s="8">
        <v>4.0714760638297882</v>
      </c>
      <c r="E71" s="8">
        <v>4.3261398176291799</v>
      </c>
      <c r="F71" s="8">
        <v>4.5808035714285715</v>
      </c>
      <c r="G71" s="8">
        <v>4.8354673252279641</v>
      </c>
      <c r="H71" s="8">
        <v>5.0901310790273557</v>
      </c>
      <c r="I71" s="8">
        <v>5.3447948328267474</v>
      </c>
      <c r="J71" s="8">
        <v>5.533434650455928</v>
      </c>
      <c r="K71" s="8">
        <v>5.7220744680851077</v>
      </c>
      <c r="L71" s="8">
        <v>5.9107142857142883</v>
      </c>
      <c r="M71" s="8">
        <v>6.0993541033434671</v>
      </c>
      <c r="N71" s="8">
        <v>6.2879939209726459</v>
      </c>
      <c r="P71" s="8"/>
      <c r="Q71" s="9"/>
      <c r="R71" s="9"/>
      <c r="S71" s="9"/>
      <c r="T71" s="9"/>
      <c r="U71" s="9"/>
      <c r="V71" s="9"/>
      <c r="W71" s="9"/>
      <c r="X71" s="9"/>
      <c r="Y71" s="9"/>
      <c r="Z71" s="9"/>
      <c r="AA71" s="9"/>
      <c r="AB71" s="9"/>
    </row>
    <row r="72" spans="1:28">
      <c r="A72" s="6" t="s">
        <v>7</v>
      </c>
      <c r="B72" s="8">
        <f t="shared" ref="B72:N72" si="9">SUM(B66:B71)</f>
        <v>52.640000000000008</v>
      </c>
      <c r="C72" s="9">
        <f t="shared" si="9"/>
        <v>60.7</v>
      </c>
      <c r="D72" s="9">
        <f t="shared" si="9"/>
        <v>64.750000000000014</v>
      </c>
      <c r="E72" s="9">
        <f t="shared" si="9"/>
        <v>68.800000000000011</v>
      </c>
      <c r="F72" s="9">
        <f t="shared" si="9"/>
        <v>72.850000000000009</v>
      </c>
      <c r="G72" s="9">
        <f t="shared" si="9"/>
        <v>76.900000000000006</v>
      </c>
      <c r="H72" s="9">
        <f t="shared" si="9"/>
        <v>80.95</v>
      </c>
      <c r="I72" s="9">
        <f t="shared" si="9"/>
        <v>85.000000000000014</v>
      </c>
      <c r="J72" s="9">
        <f t="shared" si="9"/>
        <v>88.000000000000014</v>
      </c>
      <c r="K72" s="9">
        <f t="shared" si="9"/>
        <v>91.000000000000028</v>
      </c>
      <c r="L72" s="9">
        <f t="shared" si="9"/>
        <v>94.000000000000043</v>
      </c>
      <c r="M72" s="9">
        <f t="shared" si="9"/>
        <v>97.000000000000043</v>
      </c>
      <c r="N72" s="9">
        <f t="shared" si="9"/>
        <v>100</v>
      </c>
    </row>
    <row r="73" spans="1:28">
      <c r="D73" s="9"/>
      <c r="E73" s="9"/>
      <c r="F73" s="9"/>
      <c r="G73" s="9"/>
      <c r="H73" s="9"/>
      <c r="I73" s="9"/>
    </row>
    <row r="74" spans="1:28" ht="35" customHeight="1">
      <c r="A74" s="53" t="s">
        <v>127</v>
      </c>
      <c r="B74" s="53"/>
      <c r="C74" s="53"/>
      <c r="D74" s="53"/>
      <c r="E74" s="53"/>
      <c r="F74" s="53"/>
      <c r="G74" s="53"/>
      <c r="H74" s="53"/>
      <c r="I74" s="53"/>
      <c r="J74" s="53"/>
      <c r="K74" s="53"/>
      <c r="L74" s="53"/>
      <c r="M74" s="53"/>
      <c r="N74" s="53"/>
    </row>
    <row r="76" spans="1:28" ht="15.5">
      <c r="A76" s="5" t="s">
        <v>121</v>
      </c>
    </row>
    <row r="77" spans="1:28" ht="15.5">
      <c r="A77" s="5" t="s">
        <v>122</v>
      </c>
    </row>
    <row r="78" spans="1:28" ht="15.5">
      <c r="A78" s="5" t="s">
        <v>123</v>
      </c>
    </row>
    <row r="79" spans="1:28" ht="15.5">
      <c r="A79" s="5" t="s">
        <v>124</v>
      </c>
    </row>
  </sheetData>
  <mergeCells count="2">
    <mergeCell ref="A1:N1"/>
    <mergeCell ref="A74:N74"/>
  </mergeCells>
  <phoneticPr fontId="2" type="noConversion"/>
  <pageMargins left="0.7" right="0.7" top="0.75" bottom="0.75" header="0.3" footer="0.3"/>
  <headerFooter>
    <oddHeader>&amp;C&amp;"Calibri"&amp;8&amp;K000000 SMU Classification: Restricted&amp;1#_x000D_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C5D7-D429-0C4D-94A3-87A7B814B1E1}">
  <dimension ref="A1:XET163"/>
  <sheetViews>
    <sheetView topLeftCell="A110" workbookViewId="0">
      <selection activeCell="X92" sqref="X92"/>
    </sheetView>
  </sheetViews>
  <sheetFormatPr defaultColWidth="10.81640625" defaultRowHeight="14"/>
  <cols>
    <col min="1" max="1" width="11.81640625" style="8" customWidth="1"/>
    <col min="2" max="2" width="23.36328125" style="8" customWidth="1"/>
    <col min="3" max="3" width="13" style="8" bestFit="1" customWidth="1"/>
    <col min="4" max="4" width="13.81640625" style="8" customWidth="1"/>
    <col min="5" max="16384" width="10.81640625" style="8"/>
  </cols>
  <sheetData>
    <row r="1" spans="1:16374">
      <c r="A1" s="51" t="s">
        <v>149</v>
      </c>
      <c r="B1" s="51"/>
      <c r="C1" s="51"/>
      <c r="D1" s="51"/>
      <c r="E1" s="51"/>
      <c r="F1" s="51"/>
      <c r="G1" s="51"/>
      <c r="H1" s="51"/>
      <c r="I1" s="51"/>
      <c r="J1" s="51"/>
      <c r="K1" s="51"/>
      <c r="L1" s="51"/>
      <c r="M1" s="51"/>
      <c r="N1" s="51"/>
    </row>
    <row r="2" spans="1:16374">
      <c r="A2" s="21" t="s">
        <v>110</v>
      </c>
      <c r="N2" s="8" t="s">
        <v>137</v>
      </c>
      <c r="AI2" s="22"/>
      <c r="AJ2" s="22"/>
      <c r="AK2" s="26"/>
      <c r="AL2" s="26"/>
      <c r="AM2" s="26"/>
      <c r="AN2" s="26"/>
      <c r="AO2" s="26"/>
      <c r="AP2" s="26"/>
      <c r="AQ2" s="26"/>
      <c r="AR2" s="26"/>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row>
    <row r="3" spans="1:16374">
      <c r="B3" s="8" t="s">
        <v>16</v>
      </c>
      <c r="C3" s="8">
        <v>1989</v>
      </c>
      <c r="D3" s="8">
        <v>1990</v>
      </c>
      <c r="E3" s="8">
        <v>1991</v>
      </c>
      <c r="F3" s="8">
        <v>1992</v>
      </c>
      <c r="G3" s="8">
        <v>1993</v>
      </c>
      <c r="H3" s="8">
        <v>1994</v>
      </c>
      <c r="I3" s="8">
        <v>1995</v>
      </c>
      <c r="J3" s="8">
        <v>1996</v>
      </c>
      <c r="K3" s="8">
        <v>1997</v>
      </c>
      <c r="L3" s="8">
        <v>1998</v>
      </c>
      <c r="M3" s="8">
        <v>1999</v>
      </c>
      <c r="N3" s="8">
        <v>2000</v>
      </c>
      <c r="O3" s="8">
        <v>2001</v>
      </c>
      <c r="P3" s="8">
        <v>2002</v>
      </c>
      <c r="Q3" s="8">
        <v>2003</v>
      </c>
      <c r="R3" s="8">
        <v>2004</v>
      </c>
      <c r="S3" s="8">
        <v>2005</v>
      </c>
      <c r="T3" s="8">
        <v>2006</v>
      </c>
      <c r="U3" s="8">
        <v>2007</v>
      </c>
      <c r="V3" s="8">
        <v>2008</v>
      </c>
      <c r="W3" s="8">
        <v>2009</v>
      </c>
      <c r="X3" s="8">
        <v>2010</v>
      </c>
      <c r="Y3" s="8">
        <v>2011</v>
      </c>
      <c r="Z3" s="8">
        <v>2012</v>
      </c>
      <c r="AA3" s="8">
        <v>2013</v>
      </c>
      <c r="AB3" s="8">
        <v>2014</v>
      </c>
      <c r="AC3" s="8">
        <v>2015</v>
      </c>
      <c r="AD3" s="8">
        <v>2016</v>
      </c>
      <c r="AE3" s="8">
        <v>2017</v>
      </c>
      <c r="AF3" s="8">
        <v>2018</v>
      </c>
      <c r="AG3" s="8">
        <v>2019</v>
      </c>
      <c r="AH3" s="8">
        <v>2020</v>
      </c>
    </row>
    <row r="4" spans="1:16374">
      <c r="A4" s="8" t="s">
        <v>0</v>
      </c>
      <c r="B4" s="22" t="s">
        <v>17</v>
      </c>
      <c r="C4" s="22">
        <v>2019</v>
      </c>
      <c r="D4" s="22">
        <v>2020</v>
      </c>
      <c r="E4" s="22">
        <v>2021</v>
      </c>
      <c r="F4" s="22">
        <v>2022</v>
      </c>
      <c r="G4" s="22">
        <v>2023</v>
      </c>
      <c r="H4" s="22">
        <v>2024</v>
      </c>
      <c r="I4" s="22">
        <v>2025</v>
      </c>
      <c r="J4" s="22">
        <v>2026</v>
      </c>
      <c r="K4" s="22">
        <v>2027</v>
      </c>
      <c r="L4" s="22">
        <v>2028</v>
      </c>
      <c r="M4" s="22">
        <v>2029</v>
      </c>
      <c r="N4" s="22">
        <v>2030</v>
      </c>
      <c r="O4" s="22">
        <v>2031</v>
      </c>
      <c r="P4" s="22">
        <v>2032</v>
      </c>
      <c r="Q4" s="22">
        <v>2033</v>
      </c>
      <c r="R4" s="22">
        <v>2034</v>
      </c>
      <c r="S4" s="22">
        <v>2035</v>
      </c>
      <c r="T4" s="22">
        <v>2036</v>
      </c>
      <c r="U4" s="22">
        <v>2037</v>
      </c>
      <c r="V4" s="22">
        <v>2038</v>
      </c>
      <c r="W4" s="22">
        <v>2039</v>
      </c>
      <c r="X4" s="22">
        <v>2040</v>
      </c>
      <c r="Y4" s="22">
        <v>2041</v>
      </c>
      <c r="Z4" s="22">
        <v>2042</v>
      </c>
      <c r="AA4" s="22">
        <v>2043</v>
      </c>
      <c r="AB4" s="22">
        <v>2044</v>
      </c>
      <c r="AC4" s="22">
        <v>2045</v>
      </c>
      <c r="AD4" s="22">
        <v>2046</v>
      </c>
      <c r="AE4" s="22">
        <v>2047</v>
      </c>
      <c r="AF4" s="22">
        <v>2048</v>
      </c>
      <c r="AG4" s="22">
        <v>2049</v>
      </c>
      <c r="AH4" s="22">
        <v>2050</v>
      </c>
    </row>
    <row r="5" spans="1:16374">
      <c r="A5" s="8" t="s">
        <v>1</v>
      </c>
      <c r="B5" s="22">
        <f>SUM(C5:AH5)</f>
        <v>329463.85000000003</v>
      </c>
      <c r="C5" s="22">
        <v>464</v>
      </c>
      <c r="D5" s="22">
        <v>1546</v>
      </c>
      <c r="E5" s="22">
        <v>1626</v>
      </c>
      <c r="F5" s="22">
        <v>2149</v>
      </c>
      <c r="G5" s="22">
        <v>2786</v>
      </c>
      <c r="H5" s="22">
        <v>2522.9</v>
      </c>
      <c r="I5" s="22">
        <v>2388</v>
      </c>
      <c r="J5" s="22">
        <v>3927</v>
      </c>
      <c r="K5" s="22">
        <v>3544</v>
      </c>
      <c r="L5" s="22">
        <v>3510</v>
      </c>
      <c r="M5" s="22">
        <v>3264</v>
      </c>
      <c r="N5" s="22">
        <v>3833.5</v>
      </c>
      <c r="O5" s="22">
        <v>5220</v>
      </c>
      <c r="P5" s="22">
        <v>6888.75</v>
      </c>
      <c r="Q5" s="22">
        <v>9895</v>
      </c>
      <c r="R5" s="22">
        <v>11920.1</v>
      </c>
      <c r="S5" s="22">
        <v>21052.5</v>
      </c>
      <c r="T5" s="22">
        <v>24420</v>
      </c>
      <c r="U5" s="22">
        <v>24359</v>
      </c>
      <c r="V5" s="22">
        <v>19503.5</v>
      </c>
      <c r="W5" s="22">
        <v>22978</v>
      </c>
      <c r="X5" s="22">
        <v>16865</v>
      </c>
      <c r="Y5" s="22">
        <v>16949</v>
      </c>
      <c r="Z5" s="22">
        <v>14310.400000000001</v>
      </c>
      <c r="AA5" s="22">
        <v>14557</v>
      </c>
      <c r="AB5" s="22">
        <v>10719.5</v>
      </c>
      <c r="AC5" s="22">
        <v>23213.8</v>
      </c>
      <c r="AD5" s="22">
        <v>19773.900000000001</v>
      </c>
      <c r="AE5" s="22">
        <v>7187</v>
      </c>
      <c r="AF5" s="22">
        <v>8986</v>
      </c>
      <c r="AG5" s="22">
        <v>16445</v>
      </c>
      <c r="AH5" s="22">
        <v>2660</v>
      </c>
    </row>
    <row r="6" spans="1:16374">
      <c r="A6" s="8" t="s">
        <v>2</v>
      </c>
      <c r="B6" s="22">
        <f t="shared" ref="B6:B10" si="0">SUM(C6:AH6)</f>
        <v>74548.600000000006</v>
      </c>
      <c r="C6" s="22">
        <v>1215</v>
      </c>
      <c r="D6" s="22">
        <v>142</v>
      </c>
      <c r="E6" s="22">
        <v>2513</v>
      </c>
      <c r="F6" s="22">
        <v>1072</v>
      </c>
      <c r="G6" s="22">
        <v>1106.8</v>
      </c>
      <c r="H6" s="22">
        <v>842</v>
      </c>
      <c r="I6" s="22">
        <v>845</v>
      </c>
      <c r="J6" s="22">
        <v>2403</v>
      </c>
      <c r="K6" s="22">
        <v>1679</v>
      </c>
      <c r="L6" s="22">
        <v>307</v>
      </c>
      <c r="M6" s="22">
        <v>4265</v>
      </c>
      <c r="N6" s="22">
        <v>1667</v>
      </c>
      <c r="O6" s="22">
        <v>1134</v>
      </c>
      <c r="P6" s="22">
        <v>1111</v>
      </c>
      <c r="Q6" s="22">
        <v>917</v>
      </c>
      <c r="R6" s="22">
        <v>989</v>
      </c>
      <c r="S6" s="22">
        <v>2527.3000000000002</v>
      </c>
      <c r="T6" s="22">
        <v>2386</v>
      </c>
      <c r="U6" s="22">
        <v>7140</v>
      </c>
      <c r="V6" s="22">
        <v>5469</v>
      </c>
      <c r="W6" s="22">
        <v>5322</v>
      </c>
      <c r="X6" s="22">
        <v>8566.5</v>
      </c>
      <c r="Y6" s="22">
        <v>4586</v>
      </c>
      <c r="Z6" s="22">
        <v>3239</v>
      </c>
      <c r="AA6" s="22">
        <v>3173</v>
      </c>
      <c r="AB6" s="22">
        <v>1990</v>
      </c>
      <c r="AC6" s="22">
        <v>817</v>
      </c>
      <c r="AD6" s="22">
        <v>700</v>
      </c>
      <c r="AE6" s="22">
        <v>2520</v>
      </c>
      <c r="AF6" s="22">
        <v>2670</v>
      </c>
      <c r="AG6" s="22">
        <v>635</v>
      </c>
      <c r="AH6" s="22">
        <v>600</v>
      </c>
    </row>
    <row r="7" spans="1:16374">
      <c r="A7" s="8" t="s">
        <v>3</v>
      </c>
      <c r="B7" s="22">
        <f t="shared" si="0"/>
        <v>223298.5</v>
      </c>
      <c r="C7" s="22">
        <v>542</v>
      </c>
      <c r="D7" s="22">
        <v>1435</v>
      </c>
      <c r="E7" s="22">
        <v>734</v>
      </c>
      <c r="F7" s="22">
        <v>1347.5</v>
      </c>
      <c r="G7" s="22">
        <v>2557</v>
      </c>
      <c r="H7" s="22">
        <v>2319</v>
      </c>
      <c r="I7" s="22">
        <v>2530</v>
      </c>
      <c r="J7" s="22">
        <v>3051.5</v>
      </c>
      <c r="K7" s="22">
        <v>1167.5</v>
      </c>
      <c r="L7" s="22">
        <v>3003</v>
      </c>
      <c r="M7" s="22">
        <v>3551</v>
      </c>
      <c r="N7" s="22">
        <v>4890</v>
      </c>
      <c r="O7" s="22">
        <v>3024</v>
      </c>
      <c r="P7" s="22">
        <v>2469</v>
      </c>
      <c r="Q7" s="22">
        <v>2337</v>
      </c>
      <c r="R7" s="22">
        <v>6962</v>
      </c>
      <c r="S7" s="22">
        <v>15002</v>
      </c>
      <c r="T7" s="22">
        <v>20808.099999999999</v>
      </c>
      <c r="U7" s="22">
        <v>14176</v>
      </c>
      <c r="V7" s="22">
        <v>20791</v>
      </c>
      <c r="W7" s="22">
        <v>10650</v>
      </c>
      <c r="X7" s="22">
        <v>17241</v>
      </c>
      <c r="Y7" s="22">
        <v>12201</v>
      </c>
      <c r="Z7" s="22">
        <v>7630.4</v>
      </c>
      <c r="AA7" s="22">
        <v>11350</v>
      </c>
      <c r="AB7" s="22">
        <v>9980</v>
      </c>
      <c r="AC7" s="22">
        <v>14854</v>
      </c>
      <c r="AD7" s="22">
        <v>8870.5</v>
      </c>
      <c r="AE7" s="22">
        <v>3000</v>
      </c>
      <c r="AF7" s="22">
        <v>9480</v>
      </c>
      <c r="AG7" s="22">
        <v>5310</v>
      </c>
      <c r="AH7" s="22">
        <v>35</v>
      </c>
    </row>
    <row r="8" spans="1:16374">
      <c r="A8" s="8" t="s">
        <v>4</v>
      </c>
      <c r="B8" s="22">
        <f t="shared" si="0"/>
        <v>159485.4</v>
      </c>
      <c r="C8" s="22">
        <v>430</v>
      </c>
      <c r="D8" s="22">
        <v>330</v>
      </c>
      <c r="E8" s="22">
        <v>2352</v>
      </c>
      <c r="F8" s="22">
        <v>962</v>
      </c>
      <c r="G8" s="22">
        <v>212</v>
      </c>
      <c r="H8" s="22">
        <v>536</v>
      </c>
      <c r="I8" s="22">
        <v>2920</v>
      </c>
      <c r="J8" s="22">
        <v>2290</v>
      </c>
      <c r="K8" s="22">
        <v>1656</v>
      </c>
      <c r="L8" s="22">
        <v>3720</v>
      </c>
      <c r="M8" s="22">
        <v>1732</v>
      </c>
      <c r="N8" s="22">
        <v>3920</v>
      </c>
      <c r="O8" s="22">
        <v>2379.5</v>
      </c>
      <c r="P8" s="22">
        <v>362</v>
      </c>
      <c r="Q8" s="22">
        <v>3464</v>
      </c>
      <c r="R8" s="22">
        <v>6036</v>
      </c>
      <c r="S8" s="22">
        <v>4426</v>
      </c>
      <c r="T8" s="22">
        <v>16251</v>
      </c>
      <c r="U8" s="22">
        <v>15030</v>
      </c>
      <c r="V8" s="22">
        <v>8017</v>
      </c>
      <c r="W8" s="22">
        <v>8592</v>
      </c>
      <c r="X8" s="22">
        <v>6730.5</v>
      </c>
      <c r="Y8" s="22">
        <v>9425</v>
      </c>
      <c r="Z8" s="22">
        <v>10800</v>
      </c>
      <c r="AA8" s="22">
        <v>6175</v>
      </c>
      <c r="AB8" s="22">
        <v>5233.5</v>
      </c>
      <c r="AC8" s="22">
        <v>12597</v>
      </c>
      <c r="AD8" s="22">
        <v>6987.9</v>
      </c>
      <c r="AE8" s="22">
        <v>2765</v>
      </c>
      <c r="AF8" s="22">
        <v>3114</v>
      </c>
      <c r="AG8" s="22">
        <v>7340</v>
      </c>
      <c r="AH8" s="22">
        <v>2700</v>
      </c>
    </row>
    <row r="9" spans="1:16374">
      <c r="A9" s="8" t="s">
        <v>5</v>
      </c>
      <c r="B9" s="22">
        <f t="shared" si="0"/>
        <v>140384</v>
      </c>
      <c r="C9" s="22">
        <v>300</v>
      </c>
      <c r="D9" s="22">
        <v>630</v>
      </c>
      <c r="E9" s="22">
        <v>125</v>
      </c>
      <c r="F9" s="22">
        <v>0</v>
      </c>
      <c r="G9" s="22">
        <v>831.5</v>
      </c>
      <c r="H9" s="22">
        <v>1288</v>
      </c>
      <c r="I9" s="22">
        <v>1310</v>
      </c>
      <c r="J9" s="22">
        <v>1760</v>
      </c>
      <c r="K9" s="22">
        <v>649</v>
      </c>
      <c r="L9" s="22">
        <v>37</v>
      </c>
      <c r="M9" s="22">
        <v>535.5</v>
      </c>
      <c r="N9" s="22">
        <v>2821.5</v>
      </c>
      <c r="O9" s="22">
        <v>2868.5</v>
      </c>
      <c r="P9" s="22">
        <v>1832.5</v>
      </c>
      <c r="Q9" s="22">
        <v>5747.5</v>
      </c>
      <c r="R9" s="22">
        <v>4180</v>
      </c>
      <c r="S9" s="22">
        <v>5600</v>
      </c>
      <c r="T9" s="22">
        <v>13290</v>
      </c>
      <c r="U9" s="22">
        <v>13266</v>
      </c>
      <c r="V9" s="22">
        <v>4277</v>
      </c>
      <c r="W9" s="22">
        <v>9960</v>
      </c>
      <c r="X9" s="22">
        <v>8986</v>
      </c>
      <c r="Y9" s="22">
        <v>7910</v>
      </c>
      <c r="Z9" s="22">
        <v>11762</v>
      </c>
      <c r="AA9" s="22">
        <v>8140</v>
      </c>
      <c r="AB9" s="22">
        <v>2610</v>
      </c>
      <c r="AC9" s="22">
        <v>8012</v>
      </c>
      <c r="AD9" s="22">
        <v>9550</v>
      </c>
      <c r="AE9" s="22">
        <v>5515</v>
      </c>
      <c r="AF9" s="22">
        <v>1140</v>
      </c>
      <c r="AG9" s="22">
        <v>3590</v>
      </c>
      <c r="AH9" s="22">
        <v>1860</v>
      </c>
    </row>
    <row r="10" spans="1:16374">
      <c r="A10" s="8" t="s">
        <v>6</v>
      </c>
      <c r="B10" s="22">
        <f t="shared" si="0"/>
        <v>173610.1</v>
      </c>
      <c r="C10" s="22">
        <v>220</v>
      </c>
      <c r="D10" s="22">
        <v>220</v>
      </c>
      <c r="E10" s="22">
        <v>550</v>
      </c>
      <c r="F10" s="22">
        <v>550</v>
      </c>
      <c r="G10" s="22">
        <v>0</v>
      </c>
      <c r="H10" s="22">
        <v>1030</v>
      </c>
      <c r="I10" s="22">
        <v>1000</v>
      </c>
      <c r="J10" s="22">
        <v>1079</v>
      </c>
      <c r="K10" s="22">
        <v>1640</v>
      </c>
      <c r="L10" s="22">
        <v>452</v>
      </c>
      <c r="M10" s="22">
        <v>300</v>
      </c>
      <c r="N10" s="22">
        <v>1801</v>
      </c>
      <c r="O10" s="22">
        <v>1025</v>
      </c>
      <c r="P10" s="22">
        <v>613</v>
      </c>
      <c r="Q10" s="22">
        <v>4246</v>
      </c>
      <c r="R10" s="22">
        <v>1051</v>
      </c>
      <c r="S10" s="22">
        <v>3038</v>
      </c>
      <c r="T10" s="22">
        <v>4405</v>
      </c>
      <c r="U10" s="22">
        <v>7063</v>
      </c>
      <c r="V10" s="22">
        <v>9361</v>
      </c>
      <c r="W10" s="22">
        <v>6912</v>
      </c>
      <c r="X10" s="22">
        <v>9385</v>
      </c>
      <c r="Y10" s="22">
        <v>17805</v>
      </c>
      <c r="Z10" s="22">
        <v>8427</v>
      </c>
      <c r="AA10" s="22">
        <v>13804</v>
      </c>
      <c r="AB10" s="22">
        <v>14025</v>
      </c>
      <c r="AC10" s="22">
        <v>16108</v>
      </c>
      <c r="AD10" s="22">
        <v>10500.1</v>
      </c>
      <c r="AE10" s="22">
        <v>10960</v>
      </c>
      <c r="AF10" s="22">
        <v>6290</v>
      </c>
      <c r="AG10" s="22">
        <v>17380</v>
      </c>
      <c r="AH10" s="22">
        <v>2370</v>
      </c>
    </row>
    <row r="11" spans="1:16374">
      <c r="A11" s="6" t="s">
        <v>7</v>
      </c>
      <c r="B11" s="8">
        <f>SUM(B5:B10)</f>
        <v>1100790.4500000002</v>
      </c>
      <c r="C11" s="8">
        <f t="shared" ref="C11:AH11" si="1">SUM(C5:C10)</f>
        <v>3171</v>
      </c>
      <c r="D11" s="8">
        <f t="shared" si="1"/>
        <v>4303</v>
      </c>
      <c r="E11" s="8">
        <f t="shared" si="1"/>
        <v>7900</v>
      </c>
      <c r="F11" s="8">
        <f t="shared" si="1"/>
        <v>6080.5</v>
      </c>
      <c r="G11" s="8">
        <f t="shared" si="1"/>
        <v>7493.3</v>
      </c>
      <c r="H11" s="8">
        <f t="shared" si="1"/>
        <v>8537.9</v>
      </c>
      <c r="I11" s="8">
        <f>SUM(I5:I10)</f>
        <v>10993</v>
      </c>
      <c r="J11" s="8">
        <f t="shared" si="1"/>
        <v>14510.5</v>
      </c>
      <c r="K11" s="8">
        <f t="shared" si="1"/>
        <v>10335.5</v>
      </c>
      <c r="L11" s="8">
        <f t="shared" si="1"/>
        <v>11029</v>
      </c>
      <c r="M11" s="8">
        <f t="shared" si="1"/>
        <v>13647.5</v>
      </c>
      <c r="N11" s="8">
        <f t="shared" si="1"/>
        <v>18933</v>
      </c>
      <c r="O11" s="8">
        <f t="shared" si="1"/>
        <v>15651</v>
      </c>
      <c r="P11" s="8">
        <f t="shared" si="1"/>
        <v>13276.25</v>
      </c>
      <c r="Q11" s="8">
        <f t="shared" si="1"/>
        <v>26606.5</v>
      </c>
      <c r="R11" s="8">
        <f t="shared" si="1"/>
        <v>31138.1</v>
      </c>
      <c r="S11" s="8">
        <f t="shared" si="1"/>
        <v>51645.8</v>
      </c>
      <c r="T11" s="8">
        <f t="shared" si="1"/>
        <v>81560.100000000006</v>
      </c>
      <c r="U11" s="8">
        <f t="shared" si="1"/>
        <v>81034</v>
      </c>
      <c r="V11" s="8">
        <f t="shared" si="1"/>
        <v>67418.5</v>
      </c>
      <c r="W11" s="8">
        <f t="shared" si="1"/>
        <v>64414</v>
      </c>
      <c r="X11" s="8">
        <f t="shared" si="1"/>
        <v>67774</v>
      </c>
      <c r="Y11" s="8">
        <f t="shared" si="1"/>
        <v>68876</v>
      </c>
      <c r="Z11" s="8">
        <f t="shared" si="1"/>
        <v>56168.800000000003</v>
      </c>
      <c r="AA11" s="8">
        <f t="shared" si="1"/>
        <v>57199</v>
      </c>
      <c r="AB11" s="8">
        <f t="shared" si="1"/>
        <v>44558</v>
      </c>
      <c r="AC11" s="8">
        <f t="shared" si="1"/>
        <v>75601.8</v>
      </c>
      <c r="AD11" s="8">
        <f t="shared" si="1"/>
        <v>56382.400000000001</v>
      </c>
      <c r="AE11" s="8">
        <f t="shared" si="1"/>
        <v>31947</v>
      </c>
      <c r="AF11" s="8">
        <f t="shared" si="1"/>
        <v>31680</v>
      </c>
      <c r="AG11" s="8">
        <f t="shared" si="1"/>
        <v>50700</v>
      </c>
      <c r="AH11" s="8">
        <f t="shared" si="1"/>
        <v>10225</v>
      </c>
    </row>
    <row r="12" spans="1:16374">
      <c r="A12" s="6"/>
    </row>
    <row r="13" spans="1:16374">
      <c r="A13" s="21" t="s">
        <v>111</v>
      </c>
    </row>
    <row r="14" spans="1:16374">
      <c r="A14" s="8" t="s">
        <v>0</v>
      </c>
      <c r="B14" s="27" t="s">
        <v>18</v>
      </c>
      <c r="C14" s="27" t="s">
        <v>19</v>
      </c>
      <c r="D14" s="27" t="s">
        <v>20</v>
      </c>
      <c r="E14" s="27" t="s">
        <v>21</v>
      </c>
      <c r="F14" s="27" t="s">
        <v>22</v>
      </c>
      <c r="G14" s="27" t="s">
        <v>23</v>
      </c>
      <c r="H14" s="17" t="s">
        <v>24</v>
      </c>
      <c r="I14" s="8" t="s">
        <v>137</v>
      </c>
    </row>
    <row r="15" spans="1:16374">
      <c r="A15" s="8" t="s">
        <v>1</v>
      </c>
      <c r="B15" s="23">
        <v>63980</v>
      </c>
      <c r="C15" s="23">
        <v>7140</v>
      </c>
      <c r="D15" s="23">
        <v>5972</v>
      </c>
      <c r="E15" s="23">
        <v>2960</v>
      </c>
      <c r="F15" s="23">
        <v>18620</v>
      </c>
      <c r="G15" s="23">
        <v>39270</v>
      </c>
      <c r="H15" s="8">
        <f t="shared" ref="H15:H21" si="2">SUM(B15:G15)</f>
        <v>137942</v>
      </c>
    </row>
    <row r="16" spans="1:16374">
      <c r="A16" s="8" t="s">
        <v>2</v>
      </c>
      <c r="B16" s="23">
        <v>5948</v>
      </c>
      <c r="C16" s="23">
        <v>2595</v>
      </c>
      <c r="D16" s="23">
        <v>1730</v>
      </c>
      <c r="E16" s="23">
        <v>1110</v>
      </c>
      <c r="F16" s="23">
        <v>80</v>
      </c>
      <c r="G16" s="23">
        <v>1750</v>
      </c>
      <c r="H16" s="8">
        <f t="shared" si="2"/>
        <v>13213</v>
      </c>
    </row>
    <row r="17" spans="1:21">
      <c r="A17" s="8" t="s">
        <v>3</v>
      </c>
      <c r="B17" s="23">
        <v>37007</v>
      </c>
      <c r="C17" s="23">
        <v>100</v>
      </c>
      <c r="D17" s="23">
        <v>4902</v>
      </c>
      <c r="E17" s="23">
        <v>4100</v>
      </c>
      <c r="F17" s="23">
        <v>6300</v>
      </c>
      <c r="G17" s="23">
        <v>3320</v>
      </c>
      <c r="H17" s="8">
        <f t="shared" si="2"/>
        <v>55729</v>
      </c>
    </row>
    <row r="18" spans="1:21">
      <c r="A18" s="8" t="s">
        <v>4</v>
      </c>
      <c r="B18" s="23">
        <v>25760</v>
      </c>
      <c r="C18" s="23">
        <v>5870</v>
      </c>
      <c r="D18" s="23">
        <v>5380</v>
      </c>
      <c r="E18" s="23">
        <v>2120</v>
      </c>
      <c r="F18" s="23">
        <v>1115</v>
      </c>
      <c r="G18" s="23">
        <v>10720</v>
      </c>
      <c r="H18" s="8">
        <f t="shared" si="2"/>
        <v>50965</v>
      </c>
    </row>
    <row r="19" spans="1:21">
      <c r="A19" s="8" t="s">
        <v>5</v>
      </c>
      <c r="B19" s="23">
        <v>16350</v>
      </c>
      <c r="C19" s="23">
        <v>2700</v>
      </c>
      <c r="D19" s="23">
        <v>3440</v>
      </c>
      <c r="E19" s="23">
        <v>3320</v>
      </c>
      <c r="F19" s="23">
        <v>10610</v>
      </c>
      <c r="G19" s="23">
        <v>18890</v>
      </c>
      <c r="H19" s="8">
        <f t="shared" si="2"/>
        <v>55310</v>
      </c>
    </row>
    <row r="20" spans="1:21">
      <c r="A20" s="8" t="s">
        <v>6</v>
      </c>
      <c r="B20" s="23">
        <v>47762</v>
      </c>
      <c r="C20" s="23">
        <v>2840</v>
      </c>
      <c r="D20" s="23">
        <v>8850</v>
      </c>
      <c r="E20" s="23">
        <v>5300</v>
      </c>
      <c r="F20" s="23">
        <v>24280</v>
      </c>
      <c r="G20" s="23">
        <v>26130</v>
      </c>
      <c r="H20" s="8">
        <f t="shared" si="2"/>
        <v>115162</v>
      </c>
    </row>
    <row r="21" spans="1:21">
      <c r="A21" s="6" t="s">
        <v>7</v>
      </c>
      <c r="B21" s="8">
        <f t="shared" ref="B21:G21" si="3">SUM(B15:B20)</f>
        <v>196807</v>
      </c>
      <c r="C21" s="8">
        <f t="shared" si="3"/>
        <v>21245</v>
      </c>
      <c r="D21" s="8">
        <f t="shared" si="3"/>
        <v>30274</v>
      </c>
      <c r="E21" s="8">
        <f t="shared" si="3"/>
        <v>18910</v>
      </c>
      <c r="F21" s="8">
        <f t="shared" si="3"/>
        <v>61005</v>
      </c>
      <c r="G21" s="8">
        <f t="shared" si="3"/>
        <v>100080</v>
      </c>
      <c r="H21" s="8">
        <f t="shared" si="2"/>
        <v>428321</v>
      </c>
    </row>
    <row r="22" spans="1:21" s="6" customFormat="1" ht="40" customHeight="1">
      <c r="A22" s="52" t="s">
        <v>128</v>
      </c>
      <c r="B22" s="52"/>
      <c r="C22" s="52"/>
      <c r="D22" s="52"/>
      <c r="E22" s="52"/>
      <c r="F22" s="52"/>
      <c r="G22" s="52"/>
      <c r="H22" s="52"/>
      <c r="I22" s="52"/>
      <c r="J22" s="52"/>
      <c r="K22" s="52"/>
      <c r="L22" s="52"/>
      <c r="M22" s="52"/>
      <c r="N22" s="52"/>
      <c r="O22" s="52"/>
    </row>
    <row r="23" spans="1:21" s="6" customFormat="1" ht="19" customHeight="1">
      <c r="A23" s="8"/>
      <c r="B23" s="8"/>
    </row>
    <row r="24" spans="1:21">
      <c r="A24" s="24" t="s">
        <v>150</v>
      </c>
      <c r="I24" s="8" t="s">
        <v>137</v>
      </c>
      <c r="P24" s="6"/>
      <c r="Q24" s="6"/>
      <c r="R24" s="6"/>
      <c r="S24" s="6"/>
      <c r="T24" s="6"/>
      <c r="U24" s="6"/>
    </row>
    <row r="25" spans="1:21" s="22" customFormat="1" ht="32" customHeight="1">
      <c r="A25" s="22" t="s">
        <v>0</v>
      </c>
      <c r="B25" s="46" t="s">
        <v>25</v>
      </c>
      <c r="C25" s="46" t="s">
        <v>26</v>
      </c>
      <c r="D25" s="46" t="s">
        <v>27</v>
      </c>
      <c r="P25" s="36"/>
      <c r="Q25" s="36"/>
      <c r="R25" s="36"/>
      <c r="S25" s="36"/>
      <c r="T25" s="36"/>
      <c r="U25" s="36"/>
    </row>
    <row r="26" spans="1:21">
      <c r="A26" s="8" t="s">
        <v>1</v>
      </c>
      <c r="B26" s="8">
        <v>65018.012570691084</v>
      </c>
      <c r="C26" s="8">
        <v>33159.186411052455</v>
      </c>
      <c r="O26" s="6"/>
      <c r="P26" s="6"/>
      <c r="Q26" s="6"/>
      <c r="R26" s="6"/>
      <c r="S26" s="6"/>
      <c r="T26" s="6"/>
      <c r="U26" s="6"/>
    </row>
    <row r="27" spans="1:21">
      <c r="A27" s="8" t="s">
        <v>2</v>
      </c>
      <c r="B27" s="8">
        <v>6044.5004496791271</v>
      </c>
      <c r="C27" s="8">
        <v>3082.6952293363547</v>
      </c>
      <c r="D27" s="8">
        <f>D5+E5+F5+G5+H5</f>
        <v>10629.9</v>
      </c>
      <c r="O27" s="6"/>
      <c r="P27" s="6"/>
      <c r="Q27" s="6"/>
      <c r="R27" s="6"/>
      <c r="S27" s="6"/>
      <c r="T27" s="6"/>
      <c r="U27" s="6"/>
    </row>
    <row r="28" spans="1:21">
      <c r="A28" s="8" t="s">
        <v>3</v>
      </c>
      <c r="B28" s="8">
        <v>37607.402175735617</v>
      </c>
      <c r="C28" s="8">
        <v>19179.775109625163</v>
      </c>
      <c r="O28" s="6"/>
      <c r="P28" s="6"/>
      <c r="Q28" s="6"/>
      <c r="R28" s="6"/>
      <c r="S28" s="6"/>
      <c r="T28" s="6"/>
      <c r="U28" s="6"/>
    </row>
    <row r="29" spans="1:21">
      <c r="A29" s="8" t="s">
        <v>4</v>
      </c>
      <c r="B29" s="8">
        <v>26177.93066303536</v>
      </c>
      <c r="C29" s="8">
        <v>13350.744638148033</v>
      </c>
      <c r="O29" s="6"/>
      <c r="P29" s="6"/>
      <c r="Q29" s="6"/>
      <c r="R29" s="6"/>
      <c r="S29" s="6"/>
      <c r="T29" s="6"/>
      <c r="U29" s="6"/>
    </row>
    <row r="30" spans="1:21">
      <c r="A30" s="8" t="s">
        <v>5</v>
      </c>
      <c r="B30" s="8">
        <v>16615.262668502644</v>
      </c>
      <c r="C30" s="8">
        <v>8473.7839609363491</v>
      </c>
      <c r="D30" s="8">
        <f>D8+E8+F8+G8+H8+I8+J8+K8+L8+M8</f>
        <v>16710</v>
      </c>
      <c r="O30" s="6"/>
      <c r="P30" s="6"/>
      <c r="Q30" s="6"/>
      <c r="R30" s="6"/>
      <c r="S30" s="6"/>
      <c r="T30" s="6"/>
      <c r="U30" s="6"/>
    </row>
    <row r="31" spans="1:21">
      <c r="A31" s="8" t="s">
        <v>6</v>
      </c>
      <c r="B31" s="8">
        <v>48536.891472356168</v>
      </c>
      <c r="C31" s="8">
        <v>24753.814650901648</v>
      </c>
      <c r="O31" s="6"/>
      <c r="P31" s="6"/>
      <c r="Q31" s="6"/>
      <c r="R31" s="6"/>
      <c r="S31" s="6"/>
      <c r="T31" s="6"/>
      <c r="U31" s="6"/>
    </row>
    <row r="32" spans="1:21">
      <c r="A32" s="6" t="s">
        <v>7</v>
      </c>
      <c r="B32" s="8">
        <f>SUM(B26:B31)</f>
        <v>200000</v>
      </c>
      <c r="C32" s="8">
        <f>SUM(C26:C31)</f>
        <v>102000.00000000001</v>
      </c>
      <c r="O32" s="6"/>
      <c r="P32" s="6"/>
      <c r="Q32" s="6"/>
      <c r="R32" s="6"/>
      <c r="S32" s="6"/>
      <c r="T32" s="6"/>
      <c r="U32" s="6"/>
    </row>
    <row r="33" spans="1:21">
      <c r="B33" s="10"/>
      <c r="O33" s="6"/>
      <c r="P33" s="6"/>
      <c r="Q33" s="6"/>
      <c r="R33" s="6"/>
      <c r="S33" s="6"/>
      <c r="T33" s="6"/>
      <c r="U33" s="6"/>
    </row>
    <row r="34" spans="1:21">
      <c r="B34" s="10"/>
      <c r="O34" s="6"/>
      <c r="P34" s="6"/>
      <c r="Q34" s="6"/>
      <c r="R34" s="6"/>
      <c r="S34" s="6"/>
      <c r="T34" s="6"/>
      <c r="U34" s="6"/>
    </row>
    <row r="35" spans="1:21">
      <c r="A35" s="51" t="s">
        <v>151</v>
      </c>
      <c r="B35" s="51"/>
      <c r="C35" s="51"/>
      <c r="D35" s="51"/>
      <c r="E35" s="51"/>
      <c r="F35" s="51"/>
      <c r="G35" s="51"/>
      <c r="H35" s="51"/>
      <c r="I35" s="51"/>
      <c r="J35" s="51"/>
      <c r="K35" s="51"/>
      <c r="L35" s="51"/>
      <c r="M35" s="8" t="s">
        <v>137</v>
      </c>
      <c r="O35" s="6"/>
      <c r="P35" s="6"/>
      <c r="Q35" s="6"/>
      <c r="R35" s="6"/>
      <c r="S35" s="6"/>
      <c r="T35" s="6"/>
      <c r="U35" s="6"/>
    </row>
    <row r="36" spans="1:21">
      <c r="A36" s="8" t="s">
        <v>0</v>
      </c>
      <c r="B36" s="8">
        <v>2020</v>
      </c>
      <c r="C36" s="8">
        <v>2021</v>
      </c>
      <c r="D36" s="8">
        <v>2022</v>
      </c>
      <c r="E36" s="8">
        <v>2023</v>
      </c>
      <c r="F36" s="8">
        <v>2024</v>
      </c>
      <c r="G36" s="8">
        <v>2025</v>
      </c>
      <c r="H36" s="8">
        <v>2026</v>
      </c>
      <c r="I36" s="8">
        <v>2027</v>
      </c>
      <c r="J36" s="8">
        <v>2028</v>
      </c>
      <c r="K36" s="8">
        <v>2029</v>
      </c>
      <c r="L36" s="8">
        <v>2030</v>
      </c>
      <c r="O36" s="6"/>
      <c r="P36" s="6"/>
      <c r="Q36" s="6"/>
      <c r="R36" s="6"/>
      <c r="S36" s="6"/>
      <c r="T36" s="6"/>
      <c r="U36" s="6"/>
    </row>
    <row r="37" spans="1:21">
      <c r="A37" s="8" t="s">
        <v>1</v>
      </c>
      <c r="B37" s="8">
        <f t="shared" ref="B37:B42" si="4">SUM(D5:AH5)+B26/6*1</f>
        <v>339836.18542844855</v>
      </c>
      <c r="C37" s="8">
        <f t="shared" ref="C37:C42" si="5">SUM(E5:AH5)+B26/6*2</f>
        <v>349126.52085689706</v>
      </c>
      <c r="D37" s="8">
        <f t="shared" ref="D37:D42" si="6">SUM(F5:AH5)+B26/6*3</f>
        <v>358336.85628534557</v>
      </c>
      <c r="E37" s="8">
        <f t="shared" ref="E37:E42" si="7">SUM(G5:AH5)+B26/6*4</f>
        <v>367024.19171379408</v>
      </c>
      <c r="F37" s="8">
        <f t="shared" ref="F37:F42" si="8">SUM(H5:AH5)+B26/6*5</f>
        <v>375074.52714224259</v>
      </c>
      <c r="G37" s="8">
        <f t="shared" ref="G37:G42" si="9">SUM(I5:AH5)+B26</f>
        <v>383387.96257069107</v>
      </c>
      <c r="H37" s="8">
        <f t="shared" ref="H37:H42" si="10">SUM(J5:AH5)+B26</f>
        <v>380999.96257069107</v>
      </c>
      <c r="I37" s="8">
        <f t="shared" ref="I37:I42" si="11">SUM(K5:AI5)+B26</f>
        <v>377072.96257069107</v>
      </c>
      <c r="J37" s="8">
        <f t="shared" ref="J37:J42" si="12">SUM(L5:AI5)+B26</f>
        <v>373528.96257069107</v>
      </c>
      <c r="K37" s="8">
        <f t="shared" ref="K37:K42" si="13">SUM(M5:AI5)+B26</f>
        <v>370018.96257069107</v>
      </c>
      <c r="L37" s="8">
        <f t="shared" ref="L37:L42" si="14">SUM(N5:AI5)+B26</f>
        <v>366754.96257069107</v>
      </c>
      <c r="O37" s="6"/>
      <c r="P37" s="6"/>
      <c r="Q37" s="6"/>
      <c r="R37" s="6"/>
      <c r="S37" s="6"/>
      <c r="T37" s="6"/>
      <c r="U37" s="6"/>
    </row>
    <row r="38" spans="1:21">
      <c r="A38" s="8" t="s">
        <v>2</v>
      </c>
      <c r="B38" s="8">
        <f t="shared" si="4"/>
        <v>74341.016741613188</v>
      </c>
      <c r="C38" s="8">
        <f t="shared" si="5"/>
        <v>75206.433483226385</v>
      </c>
      <c r="D38" s="8">
        <f t="shared" si="6"/>
        <v>73700.850224839567</v>
      </c>
      <c r="E38" s="8">
        <f t="shared" si="7"/>
        <v>73636.266966452764</v>
      </c>
      <c r="F38" s="8">
        <f t="shared" si="8"/>
        <v>73536.883708065943</v>
      </c>
      <c r="G38" s="8">
        <f t="shared" si="9"/>
        <v>73702.300449679125</v>
      </c>
      <c r="H38" s="8">
        <f t="shared" si="10"/>
        <v>72857.300449679125</v>
      </c>
      <c r="I38" s="8">
        <f t="shared" si="11"/>
        <v>70454.300449679125</v>
      </c>
      <c r="J38" s="8">
        <f t="shared" si="12"/>
        <v>68775.300449679125</v>
      </c>
      <c r="K38" s="8">
        <f t="shared" si="13"/>
        <v>68468.300449679125</v>
      </c>
      <c r="L38" s="8">
        <f t="shared" si="14"/>
        <v>64203.300449679133</v>
      </c>
      <c r="O38" s="6"/>
      <c r="P38" s="6"/>
      <c r="Q38" s="6"/>
      <c r="R38" s="6"/>
      <c r="S38" s="6"/>
      <c r="T38" s="6"/>
      <c r="U38" s="6"/>
    </row>
    <row r="39" spans="1:21">
      <c r="A39" s="8" t="s">
        <v>3</v>
      </c>
      <c r="B39" s="8">
        <f t="shared" si="4"/>
        <v>229024.4003626226</v>
      </c>
      <c r="C39" s="8">
        <f t="shared" si="5"/>
        <v>233857.30072524521</v>
      </c>
      <c r="D39" s="8">
        <f t="shared" si="6"/>
        <v>239391.20108786781</v>
      </c>
      <c r="E39" s="8">
        <f t="shared" si="7"/>
        <v>244311.60145049042</v>
      </c>
      <c r="F39" s="8">
        <f t="shared" si="8"/>
        <v>248022.50181311302</v>
      </c>
      <c r="G39" s="8">
        <f t="shared" si="9"/>
        <v>251971.40217573562</v>
      </c>
      <c r="H39" s="8">
        <f t="shared" si="10"/>
        <v>249441.40217573562</v>
      </c>
      <c r="I39" s="8">
        <f t="shared" si="11"/>
        <v>246389.90217573562</v>
      </c>
      <c r="J39" s="8">
        <f t="shared" si="12"/>
        <v>245222.40217573562</v>
      </c>
      <c r="K39" s="8">
        <f t="shared" si="13"/>
        <v>242219.40217573562</v>
      </c>
      <c r="L39" s="8">
        <f t="shared" si="14"/>
        <v>238668.40217573562</v>
      </c>
      <c r="O39" s="6"/>
      <c r="P39" s="6"/>
      <c r="Q39" s="6"/>
      <c r="R39" s="6"/>
      <c r="S39" s="6"/>
      <c r="T39" s="6"/>
      <c r="U39" s="6"/>
    </row>
    <row r="40" spans="1:21">
      <c r="A40" s="8" t="s">
        <v>4</v>
      </c>
      <c r="B40" s="8">
        <f t="shared" si="4"/>
        <v>163418.38844383921</v>
      </c>
      <c r="C40" s="8">
        <f t="shared" si="5"/>
        <v>167451.37688767846</v>
      </c>
      <c r="D40" s="8">
        <f t="shared" si="6"/>
        <v>169462.36533151768</v>
      </c>
      <c r="E40" s="8">
        <f t="shared" si="7"/>
        <v>172863.3537753569</v>
      </c>
      <c r="F40" s="8">
        <f t="shared" si="8"/>
        <v>177014.34221919611</v>
      </c>
      <c r="G40" s="8">
        <f t="shared" si="9"/>
        <v>180841.33066303536</v>
      </c>
      <c r="H40" s="8">
        <f t="shared" si="10"/>
        <v>177921.33066303536</v>
      </c>
      <c r="I40" s="8">
        <f t="shared" si="11"/>
        <v>175631.33066303536</v>
      </c>
      <c r="J40" s="8">
        <f t="shared" si="12"/>
        <v>173975.33066303536</v>
      </c>
      <c r="K40" s="8">
        <f t="shared" si="13"/>
        <v>170255.33066303536</v>
      </c>
      <c r="L40" s="8">
        <f t="shared" si="14"/>
        <v>168523.33066303536</v>
      </c>
      <c r="O40" s="6"/>
      <c r="P40" s="6"/>
      <c r="Q40" s="6"/>
      <c r="R40" s="6"/>
      <c r="S40" s="6"/>
      <c r="T40" s="6"/>
      <c r="U40" s="6"/>
    </row>
    <row r="41" spans="1:21">
      <c r="A41" s="8" t="s">
        <v>5</v>
      </c>
      <c r="B41" s="8">
        <f t="shared" si="4"/>
        <v>142853.21044475044</v>
      </c>
      <c r="C41" s="8">
        <f t="shared" si="5"/>
        <v>144992.42088950088</v>
      </c>
      <c r="D41" s="8">
        <f t="shared" si="6"/>
        <v>147636.63133425132</v>
      </c>
      <c r="E41" s="8">
        <f t="shared" si="7"/>
        <v>150405.84177900176</v>
      </c>
      <c r="F41" s="8">
        <f t="shared" si="8"/>
        <v>152343.55222375219</v>
      </c>
      <c r="G41" s="8">
        <f t="shared" si="9"/>
        <v>153824.76266850263</v>
      </c>
      <c r="H41" s="8">
        <f t="shared" si="10"/>
        <v>152514.76266850263</v>
      </c>
      <c r="I41" s="8">
        <f t="shared" si="11"/>
        <v>150754.76266850263</v>
      </c>
      <c r="J41" s="8">
        <f t="shared" si="12"/>
        <v>150105.76266850263</v>
      </c>
      <c r="K41" s="8">
        <f t="shared" si="13"/>
        <v>150068.76266850263</v>
      </c>
      <c r="L41" s="8">
        <f t="shared" si="14"/>
        <v>149533.26266850263</v>
      </c>
      <c r="O41" s="6"/>
      <c r="P41" s="6"/>
      <c r="Q41" s="6"/>
      <c r="R41" s="6"/>
      <c r="S41" s="6"/>
      <c r="T41" s="6"/>
      <c r="U41" s="6"/>
    </row>
    <row r="42" spans="1:21">
      <c r="A42" s="8" t="s">
        <v>6</v>
      </c>
      <c r="B42" s="8">
        <f t="shared" si="4"/>
        <v>181479.58191205937</v>
      </c>
      <c r="C42" s="8">
        <f t="shared" si="5"/>
        <v>189349.06382411873</v>
      </c>
      <c r="D42" s="8">
        <f t="shared" si="6"/>
        <v>196888.54573617809</v>
      </c>
      <c r="E42" s="8">
        <f t="shared" si="7"/>
        <v>204428.02764823745</v>
      </c>
      <c r="F42" s="8">
        <f t="shared" si="8"/>
        <v>212517.50956029681</v>
      </c>
      <c r="G42" s="8">
        <f t="shared" si="9"/>
        <v>219576.99147235617</v>
      </c>
      <c r="H42" s="8">
        <f t="shared" si="10"/>
        <v>218576.99147235617</v>
      </c>
      <c r="I42" s="8">
        <f t="shared" si="11"/>
        <v>217497.99147235617</v>
      </c>
      <c r="J42" s="8">
        <f t="shared" si="12"/>
        <v>215857.99147235617</v>
      </c>
      <c r="K42" s="8">
        <f t="shared" si="13"/>
        <v>215405.99147235617</v>
      </c>
      <c r="L42" s="8">
        <f t="shared" si="14"/>
        <v>215105.99147235617</v>
      </c>
      <c r="O42" s="6"/>
      <c r="P42" s="6"/>
      <c r="Q42" s="6"/>
      <c r="R42" s="6"/>
      <c r="S42" s="6"/>
      <c r="T42" s="6"/>
      <c r="U42" s="6"/>
    </row>
    <row r="43" spans="1:21">
      <c r="A43" s="6" t="s">
        <v>7</v>
      </c>
      <c r="B43" s="8">
        <f>SUM(B37:B42)</f>
        <v>1130952.7833333334</v>
      </c>
      <c r="C43" s="8">
        <f t="shared" ref="C43:L43" si="15">SUM(C37:C42)</f>
        <v>1159983.1166666667</v>
      </c>
      <c r="D43" s="8">
        <f t="shared" si="15"/>
        <v>1185416.45</v>
      </c>
      <c r="E43" s="8">
        <f t="shared" si="15"/>
        <v>1212669.2833333334</v>
      </c>
      <c r="F43" s="8">
        <f t="shared" si="15"/>
        <v>1238509.3166666667</v>
      </c>
      <c r="G43" s="8">
        <f>SUM(G37:G42)</f>
        <v>1263304.75</v>
      </c>
      <c r="H43" s="8">
        <f t="shared" si="15"/>
        <v>1252311.75</v>
      </c>
      <c r="I43" s="8">
        <f t="shared" si="15"/>
        <v>1237801.25</v>
      </c>
      <c r="J43" s="8">
        <f t="shared" si="15"/>
        <v>1227465.75</v>
      </c>
      <c r="K43" s="8">
        <f t="shared" si="15"/>
        <v>1216436.75</v>
      </c>
      <c r="L43" s="8">
        <f t="shared" si="15"/>
        <v>1202789.25</v>
      </c>
      <c r="O43" s="6"/>
      <c r="P43" s="6"/>
      <c r="Q43" s="6"/>
      <c r="R43" s="6"/>
      <c r="S43" s="6"/>
      <c r="T43" s="6"/>
      <c r="U43" s="6"/>
    </row>
    <row r="44" spans="1:21">
      <c r="O44" s="6"/>
      <c r="P44" s="6"/>
      <c r="Q44" s="6"/>
      <c r="R44" s="6"/>
      <c r="S44" s="6"/>
      <c r="T44" s="6"/>
      <c r="U44" s="6"/>
    </row>
    <row r="45" spans="1:21">
      <c r="O45" s="6"/>
      <c r="P45" s="6"/>
      <c r="Q45" s="6"/>
      <c r="R45" s="6"/>
      <c r="S45" s="6"/>
      <c r="T45" s="6"/>
      <c r="U45" s="6"/>
    </row>
    <row r="46" spans="1:21">
      <c r="A46" s="51" t="s">
        <v>152</v>
      </c>
      <c r="B46" s="51"/>
      <c r="C46" s="51"/>
      <c r="D46" s="51"/>
      <c r="E46" s="51"/>
      <c r="F46" s="51"/>
      <c r="G46" s="51"/>
      <c r="H46" s="51"/>
      <c r="I46" s="51"/>
      <c r="J46" s="51"/>
      <c r="K46" s="51"/>
      <c r="L46" s="51"/>
      <c r="M46" s="8" t="s">
        <v>137</v>
      </c>
    </row>
    <row r="47" spans="1:21">
      <c r="A47" s="8" t="s">
        <v>0</v>
      </c>
      <c r="B47" s="8">
        <v>2020</v>
      </c>
      <c r="C47" s="8">
        <v>2021</v>
      </c>
      <c r="D47" s="8">
        <v>2022</v>
      </c>
      <c r="E47" s="8">
        <v>2023</v>
      </c>
      <c r="F47" s="8">
        <v>2024</v>
      </c>
      <c r="G47" s="8">
        <v>2025</v>
      </c>
      <c r="H47" s="8">
        <v>2026</v>
      </c>
      <c r="I47" s="8">
        <v>2027</v>
      </c>
      <c r="J47" s="8">
        <v>2028</v>
      </c>
      <c r="K47" s="8">
        <v>2029</v>
      </c>
      <c r="L47" s="8">
        <v>2030</v>
      </c>
    </row>
    <row r="48" spans="1:21">
      <c r="A48" s="8" t="s">
        <v>1</v>
      </c>
      <c r="B48" s="8">
        <f t="shared" ref="B48:B53" si="16">SUM(D5:AH5)+C26/6*1</f>
        <v>334526.38106850878</v>
      </c>
      <c r="C48" s="8">
        <f t="shared" ref="C48:C53" si="17">SUM(E5:AH5)+C26/6*2</f>
        <v>338506.91213701753</v>
      </c>
      <c r="D48" s="8">
        <f t="shared" ref="D48:D53" si="18">SUM(F5:AH5)+C26/6*3</f>
        <v>342407.44320552627</v>
      </c>
      <c r="E48" s="8">
        <f t="shared" ref="E48:E53" si="19">SUM(G5:AH5)+C26/6*4</f>
        <v>345784.97427403502</v>
      </c>
      <c r="F48" s="8">
        <f t="shared" ref="F48:F53" si="20">SUM(H5:AH5)+C26/6*5</f>
        <v>348525.50534254377</v>
      </c>
      <c r="G48" s="8">
        <f t="shared" ref="G48:G53" si="21">SUM(I5:AH5)+C26</f>
        <v>351529.13641105249</v>
      </c>
      <c r="H48" s="8">
        <f t="shared" ref="H48:H53" si="22">SUM(J5:AH5)+C26</f>
        <v>349141.13641105249</v>
      </c>
      <c r="I48" s="8">
        <f t="shared" ref="I48:I53" si="23">SUM(K5:AI5)+C26</f>
        <v>345214.13641105249</v>
      </c>
      <c r="J48" s="8">
        <f t="shared" ref="J48:J53" si="24">SUM(L5:AI5)+C26</f>
        <v>341670.13641105249</v>
      </c>
      <c r="K48" s="8">
        <f t="shared" ref="K48:K53" si="25">SUM(M5:AI5)+C26</f>
        <v>338160.13641105249</v>
      </c>
      <c r="L48" s="8">
        <f t="shared" ref="L48:L53" si="26">SUM(N5:AH5)+C26</f>
        <v>334896.13641105249</v>
      </c>
    </row>
    <row r="49" spans="1:13">
      <c r="A49" s="8" t="s">
        <v>2</v>
      </c>
      <c r="B49" s="8">
        <f t="shared" si="16"/>
        <v>73847.382538222737</v>
      </c>
      <c r="C49" s="8">
        <f t="shared" si="17"/>
        <v>74219.165076445453</v>
      </c>
      <c r="D49" s="8">
        <f t="shared" si="18"/>
        <v>72219.947614668185</v>
      </c>
      <c r="E49" s="8">
        <f t="shared" si="19"/>
        <v>71661.730152890916</v>
      </c>
      <c r="F49" s="8">
        <f t="shared" si="20"/>
        <v>71068.712691113629</v>
      </c>
      <c r="G49" s="8">
        <f t="shared" si="21"/>
        <v>70740.49522933636</v>
      </c>
      <c r="H49" s="8">
        <f t="shared" si="22"/>
        <v>69895.49522933636</v>
      </c>
      <c r="I49" s="8">
        <f t="shared" si="23"/>
        <v>67492.49522933636</v>
      </c>
      <c r="J49" s="8">
        <f t="shared" si="24"/>
        <v>65813.49522933636</v>
      </c>
      <c r="K49" s="8">
        <f t="shared" si="25"/>
        <v>65506.49522933636</v>
      </c>
      <c r="L49" s="8">
        <f t="shared" si="26"/>
        <v>61241.49522933636</v>
      </c>
    </row>
    <row r="50" spans="1:13">
      <c r="A50" s="8" t="s">
        <v>3</v>
      </c>
      <c r="B50" s="8">
        <f t="shared" si="16"/>
        <v>225953.12918493754</v>
      </c>
      <c r="C50" s="8">
        <f t="shared" si="17"/>
        <v>227714.75836987505</v>
      </c>
      <c r="D50" s="8">
        <f t="shared" si="18"/>
        <v>230177.38755481259</v>
      </c>
      <c r="E50" s="8">
        <f t="shared" si="19"/>
        <v>232026.51673975011</v>
      </c>
      <c r="F50" s="8">
        <f t="shared" si="20"/>
        <v>232666.14592468765</v>
      </c>
      <c r="G50" s="8">
        <f t="shared" si="21"/>
        <v>233543.77510962516</v>
      </c>
      <c r="H50" s="8">
        <f t="shared" si="22"/>
        <v>231013.77510962516</v>
      </c>
      <c r="I50" s="8">
        <f t="shared" si="23"/>
        <v>227962.27510962516</v>
      </c>
      <c r="J50" s="8">
        <f t="shared" si="24"/>
        <v>226794.77510962516</v>
      </c>
      <c r="K50" s="8">
        <f t="shared" si="25"/>
        <v>223791.77510962516</v>
      </c>
      <c r="L50" s="8">
        <f t="shared" si="26"/>
        <v>220240.77510962516</v>
      </c>
    </row>
    <row r="51" spans="1:13">
      <c r="A51" s="8" t="s">
        <v>4</v>
      </c>
      <c r="B51" s="8">
        <f t="shared" si="16"/>
        <v>161280.524106358</v>
      </c>
      <c r="C51" s="8">
        <f t="shared" si="17"/>
        <v>163175.64821271601</v>
      </c>
      <c r="D51" s="8">
        <f t="shared" si="18"/>
        <v>163048.77231907402</v>
      </c>
      <c r="E51" s="8">
        <f t="shared" si="19"/>
        <v>164311.896425432</v>
      </c>
      <c r="F51" s="8">
        <f t="shared" si="20"/>
        <v>166325.02053179001</v>
      </c>
      <c r="G51" s="8">
        <f t="shared" si="21"/>
        <v>168014.14463814802</v>
      </c>
      <c r="H51" s="8">
        <f t="shared" si="22"/>
        <v>165094.14463814802</v>
      </c>
      <c r="I51" s="8">
        <f t="shared" si="23"/>
        <v>162804.14463814802</v>
      </c>
      <c r="J51" s="8">
        <f t="shared" si="24"/>
        <v>161148.14463814802</v>
      </c>
      <c r="K51" s="8">
        <f t="shared" si="25"/>
        <v>157428.14463814802</v>
      </c>
      <c r="L51" s="8">
        <f t="shared" si="26"/>
        <v>155696.14463814802</v>
      </c>
    </row>
    <row r="52" spans="1:13">
      <c r="A52" s="8" t="s">
        <v>5</v>
      </c>
      <c r="B52" s="8">
        <f t="shared" si="16"/>
        <v>141496.29732682274</v>
      </c>
      <c r="C52" s="8">
        <f t="shared" si="17"/>
        <v>142278.59465364544</v>
      </c>
      <c r="D52" s="8">
        <f t="shared" si="18"/>
        <v>143565.89198046818</v>
      </c>
      <c r="E52" s="8">
        <f t="shared" si="19"/>
        <v>144978.18930729089</v>
      </c>
      <c r="F52" s="8">
        <f t="shared" si="20"/>
        <v>145558.98663411362</v>
      </c>
      <c r="G52" s="8">
        <f t="shared" si="21"/>
        <v>145683.28396093636</v>
      </c>
      <c r="H52" s="8">
        <f t="shared" si="22"/>
        <v>144373.28396093636</v>
      </c>
      <c r="I52" s="8">
        <f t="shared" si="23"/>
        <v>142613.28396093636</v>
      </c>
      <c r="J52" s="8">
        <f t="shared" si="24"/>
        <v>141964.28396093636</v>
      </c>
      <c r="K52" s="8">
        <f t="shared" si="25"/>
        <v>141927.28396093636</v>
      </c>
      <c r="L52" s="8">
        <f t="shared" si="26"/>
        <v>141391.78396093636</v>
      </c>
    </row>
    <row r="53" spans="1:13">
      <c r="A53" s="8" t="s">
        <v>6</v>
      </c>
      <c r="B53" s="8">
        <f t="shared" si="16"/>
        <v>177515.73577515027</v>
      </c>
      <c r="C53" s="8">
        <f t="shared" si="17"/>
        <v>181421.37155030057</v>
      </c>
      <c r="D53" s="8">
        <f t="shared" si="18"/>
        <v>184997.00732545083</v>
      </c>
      <c r="E53" s="8">
        <f t="shared" si="19"/>
        <v>188572.6431006011</v>
      </c>
      <c r="F53" s="8">
        <f t="shared" si="20"/>
        <v>192698.27887575136</v>
      </c>
      <c r="G53" s="8">
        <f t="shared" si="21"/>
        <v>195793.91465090166</v>
      </c>
      <c r="H53" s="8">
        <f t="shared" si="22"/>
        <v>194793.91465090166</v>
      </c>
      <c r="I53" s="8">
        <f t="shared" si="23"/>
        <v>193714.91465090166</v>
      </c>
      <c r="J53" s="8">
        <f t="shared" si="24"/>
        <v>192074.91465090166</v>
      </c>
      <c r="K53" s="8">
        <f t="shared" si="25"/>
        <v>191622.91465090166</v>
      </c>
      <c r="L53" s="8">
        <f t="shared" si="26"/>
        <v>191322.91465090166</v>
      </c>
    </row>
    <row r="54" spans="1:13">
      <c r="A54" s="6" t="s">
        <v>7</v>
      </c>
      <c r="B54" s="8">
        <f>SUM(B48:B53)</f>
        <v>1114619.4500000002</v>
      </c>
      <c r="C54" s="8">
        <f t="shared" ref="C54:K54" si="27">SUM(C48:C53)</f>
        <v>1127316.45</v>
      </c>
      <c r="D54" s="8">
        <f t="shared" si="27"/>
        <v>1136416.45</v>
      </c>
      <c r="E54" s="8">
        <f t="shared" si="27"/>
        <v>1147335.95</v>
      </c>
      <c r="F54" s="8">
        <f t="shared" si="27"/>
        <v>1156842.6499999999</v>
      </c>
      <c r="G54" s="8">
        <f t="shared" si="27"/>
        <v>1165304.75</v>
      </c>
      <c r="H54" s="8">
        <f t="shared" si="27"/>
        <v>1154311.75</v>
      </c>
      <c r="I54" s="8">
        <f t="shared" si="27"/>
        <v>1139801.25</v>
      </c>
      <c r="J54" s="8">
        <f t="shared" si="27"/>
        <v>1129465.75</v>
      </c>
      <c r="K54" s="8">
        <f t="shared" si="27"/>
        <v>1118436.75</v>
      </c>
      <c r="L54" s="8">
        <f>SUM(L48:L53)</f>
        <v>1104789.25</v>
      </c>
    </row>
    <row r="57" spans="1:13" ht="16" customHeight="1">
      <c r="A57" s="51" t="s">
        <v>153</v>
      </c>
      <c r="B57" s="51"/>
      <c r="C57" s="51"/>
      <c r="D57" s="51"/>
      <c r="E57" s="51"/>
      <c r="F57" s="51"/>
      <c r="G57" s="51"/>
      <c r="H57" s="51"/>
      <c r="I57" s="51"/>
      <c r="J57" s="51"/>
      <c r="K57" s="51"/>
      <c r="L57" s="51"/>
      <c r="M57" s="8" t="s">
        <v>137</v>
      </c>
    </row>
    <row r="58" spans="1:13">
      <c r="A58" s="8" t="s">
        <v>28</v>
      </c>
      <c r="B58" s="8">
        <v>2020</v>
      </c>
      <c r="C58" s="8">
        <v>2021</v>
      </c>
      <c r="D58" s="8">
        <v>2022</v>
      </c>
      <c r="E58" s="8">
        <v>2023</v>
      </c>
      <c r="F58" s="8">
        <v>2024</v>
      </c>
      <c r="G58" s="8">
        <v>2025</v>
      </c>
      <c r="H58" s="8">
        <v>2026</v>
      </c>
      <c r="I58" s="8">
        <v>2027</v>
      </c>
      <c r="J58" s="8">
        <v>2028</v>
      </c>
      <c r="K58" s="8">
        <v>2029</v>
      </c>
      <c r="L58" s="8">
        <v>2030</v>
      </c>
    </row>
    <row r="59" spans="1:13">
      <c r="A59" s="8" t="s">
        <v>1</v>
      </c>
      <c r="B59" s="8">
        <f t="shared" ref="B59:B64" si="28">SUM(D5:AH5)</f>
        <v>328999.85000000003</v>
      </c>
      <c r="C59" s="8">
        <f t="shared" ref="C59:C64" si="29">SUM(E5:AH5)</f>
        <v>327453.85000000003</v>
      </c>
      <c r="D59" s="8">
        <f t="shared" ref="D59:D64" si="30">SUM(F5:AH5)</f>
        <v>325827.85000000003</v>
      </c>
      <c r="E59" s="8">
        <f t="shared" ref="E59:E64" si="31">SUM(G5:AH5)</f>
        <v>323678.85000000003</v>
      </c>
      <c r="F59" s="8">
        <f t="shared" ref="F59:F64" si="32">SUM(H5:AH5)</f>
        <v>320892.85000000003</v>
      </c>
      <c r="G59" s="8">
        <f t="shared" ref="G59:G64" si="33">SUM(I5:AH5)</f>
        <v>318369.95</v>
      </c>
      <c r="H59" s="8">
        <f t="shared" ref="H59:H64" si="34">SUM(J5:AH5)</f>
        <v>315981.95</v>
      </c>
      <c r="I59" s="8">
        <f t="shared" ref="I59:I64" si="35">SUM(K5:AH5)</f>
        <v>312054.95</v>
      </c>
      <c r="J59" s="8">
        <f t="shared" ref="J59:J64" si="36">SUM(L5:AH5)</f>
        <v>308510.95</v>
      </c>
      <c r="K59" s="8">
        <f t="shared" ref="K59:K64" si="37">SUM(M5:AH5)</f>
        <v>305000.95</v>
      </c>
      <c r="L59" s="8">
        <f t="shared" ref="L59:L64" si="38">SUM(N5:AH5)</f>
        <v>301736.95</v>
      </c>
    </row>
    <row r="60" spans="1:13">
      <c r="A60" s="8" t="s">
        <v>2</v>
      </c>
      <c r="B60" s="8">
        <f t="shared" si="28"/>
        <v>73333.600000000006</v>
      </c>
      <c r="C60" s="8">
        <f t="shared" si="29"/>
        <v>73191.600000000006</v>
      </c>
      <c r="D60" s="8">
        <f t="shared" si="30"/>
        <v>70678.600000000006</v>
      </c>
      <c r="E60" s="8">
        <f t="shared" si="31"/>
        <v>69606.600000000006</v>
      </c>
      <c r="F60" s="8">
        <f t="shared" si="32"/>
        <v>68499.8</v>
      </c>
      <c r="G60" s="8">
        <f t="shared" si="33"/>
        <v>67657.8</v>
      </c>
      <c r="H60" s="8">
        <f t="shared" si="34"/>
        <v>66812.800000000003</v>
      </c>
      <c r="I60" s="8">
        <f t="shared" si="35"/>
        <v>64409.8</v>
      </c>
      <c r="J60" s="8">
        <f t="shared" si="36"/>
        <v>62730.8</v>
      </c>
      <c r="K60" s="8">
        <f t="shared" si="37"/>
        <v>62423.8</v>
      </c>
      <c r="L60" s="8">
        <f t="shared" si="38"/>
        <v>58158.8</v>
      </c>
    </row>
    <row r="61" spans="1:13">
      <c r="A61" s="8" t="s">
        <v>3</v>
      </c>
      <c r="B61" s="8">
        <f t="shared" si="28"/>
        <v>222756.5</v>
      </c>
      <c r="C61" s="8">
        <f t="shared" si="29"/>
        <v>221321.5</v>
      </c>
      <c r="D61" s="8">
        <f t="shared" si="30"/>
        <v>220587.5</v>
      </c>
      <c r="E61" s="8">
        <f t="shared" si="31"/>
        <v>219240</v>
      </c>
      <c r="F61" s="8">
        <f t="shared" si="32"/>
        <v>216683</v>
      </c>
      <c r="G61" s="8">
        <f t="shared" si="33"/>
        <v>214364</v>
      </c>
      <c r="H61" s="8">
        <f t="shared" si="34"/>
        <v>211834</v>
      </c>
      <c r="I61" s="8">
        <f t="shared" si="35"/>
        <v>208782.5</v>
      </c>
      <c r="J61" s="8">
        <f t="shared" si="36"/>
        <v>207615</v>
      </c>
      <c r="K61" s="8">
        <f t="shared" si="37"/>
        <v>204612</v>
      </c>
      <c r="L61" s="8">
        <f t="shared" si="38"/>
        <v>201061</v>
      </c>
    </row>
    <row r="62" spans="1:13">
      <c r="A62" s="8" t="s">
        <v>4</v>
      </c>
      <c r="B62" s="8">
        <f t="shared" si="28"/>
        <v>159055.4</v>
      </c>
      <c r="C62" s="8">
        <f t="shared" si="29"/>
        <v>158725.4</v>
      </c>
      <c r="D62" s="8">
        <f t="shared" si="30"/>
        <v>156373.4</v>
      </c>
      <c r="E62" s="8">
        <f t="shared" si="31"/>
        <v>155411.4</v>
      </c>
      <c r="F62" s="8">
        <f t="shared" si="32"/>
        <v>155199.4</v>
      </c>
      <c r="G62" s="8">
        <f t="shared" si="33"/>
        <v>154663.4</v>
      </c>
      <c r="H62" s="8">
        <f t="shared" si="34"/>
        <v>151743.4</v>
      </c>
      <c r="I62" s="8">
        <f t="shared" si="35"/>
        <v>149453.4</v>
      </c>
      <c r="J62" s="8">
        <f t="shared" si="36"/>
        <v>147797.4</v>
      </c>
      <c r="K62" s="8">
        <f t="shared" si="37"/>
        <v>144077.4</v>
      </c>
      <c r="L62" s="8">
        <f t="shared" si="38"/>
        <v>142345.4</v>
      </c>
    </row>
    <row r="63" spans="1:13">
      <c r="A63" s="8" t="s">
        <v>5</v>
      </c>
      <c r="B63" s="8">
        <f t="shared" si="28"/>
        <v>140084</v>
      </c>
      <c r="C63" s="8">
        <f t="shared" si="29"/>
        <v>139454</v>
      </c>
      <c r="D63" s="8">
        <f t="shared" si="30"/>
        <v>139329</v>
      </c>
      <c r="E63" s="8">
        <f t="shared" si="31"/>
        <v>139329</v>
      </c>
      <c r="F63" s="8">
        <f t="shared" si="32"/>
        <v>138497.5</v>
      </c>
      <c r="G63" s="8">
        <f t="shared" si="33"/>
        <v>137209.5</v>
      </c>
      <c r="H63" s="8">
        <f t="shared" si="34"/>
        <v>135899.5</v>
      </c>
      <c r="I63" s="8">
        <f t="shared" si="35"/>
        <v>134139.5</v>
      </c>
      <c r="J63" s="8">
        <f t="shared" si="36"/>
        <v>133490.5</v>
      </c>
      <c r="K63" s="8">
        <f t="shared" si="37"/>
        <v>133453.5</v>
      </c>
      <c r="L63" s="8">
        <f t="shared" si="38"/>
        <v>132918</v>
      </c>
    </row>
    <row r="64" spans="1:13">
      <c r="A64" s="8" t="s">
        <v>6</v>
      </c>
      <c r="B64" s="8">
        <f t="shared" si="28"/>
        <v>173390.1</v>
      </c>
      <c r="C64" s="8">
        <f t="shared" si="29"/>
        <v>173170.1</v>
      </c>
      <c r="D64" s="8">
        <f t="shared" si="30"/>
        <v>172620.1</v>
      </c>
      <c r="E64" s="8">
        <f t="shared" si="31"/>
        <v>172070.1</v>
      </c>
      <c r="F64" s="8">
        <f t="shared" si="32"/>
        <v>172070.1</v>
      </c>
      <c r="G64" s="8">
        <f t="shared" si="33"/>
        <v>171040.1</v>
      </c>
      <c r="H64" s="8">
        <f t="shared" si="34"/>
        <v>170040.1</v>
      </c>
      <c r="I64" s="8">
        <f t="shared" si="35"/>
        <v>168961.1</v>
      </c>
      <c r="J64" s="8">
        <f t="shared" si="36"/>
        <v>167321.1</v>
      </c>
      <c r="K64" s="8">
        <f t="shared" si="37"/>
        <v>166869.1</v>
      </c>
      <c r="L64" s="8">
        <f t="shared" si="38"/>
        <v>166569.1</v>
      </c>
    </row>
    <row r="65" spans="1:27">
      <c r="A65" s="6" t="s">
        <v>7</v>
      </c>
      <c r="B65" s="8">
        <f>SUM(B59:B64)</f>
        <v>1097619.4500000002</v>
      </c>
      <c r="C65" s="8">
        <f t="shared" ref="C65:F65" si="39">SUM(C59:C64)</f>
        <v>1093316.4500000002</v>
      </c>
      <c r="D65" s="8">
        <f t="shared" si="39"/>
        <v>1085416.4500000002</v>
      </c>
      <c r="E65" s="8">
        <f t="shared" si="39"/>
        <v>1079335.9500000002</v>
      </c>
      <c r="F65" s="8">
        <f t="shared" si="39"/>
        <v>1071842.6500000001</v>
      </c>
      <c r="G65" s="8">
        <f>SUM(G59:G64)</f>
        <v>1063304.75</v>
      </c>
      <c r="H65" s="8">
        <f t="shared" ref="H65:L65" si="40">SUM(H59:H64)</f>
        <v>1052311.75</v>
      </c>
      <c r="I65" s="8">
        <f t="shared" si="40"/>
        <v>1037801.25</v>
      </c>
      <c r="J65" s="8">
        <f t="shared" si="40"/>
        <v>1027465.75</v>
      </c>
      <c r="K65" s="8">
        <f t="shared" si="40"/>
        <v>1016436.75</v>
      </c>
      <c r="L65" s="8">
        <f t="shared" si="40"/>
        <v>1002789.25</v>
      </c>
    </row>
    <row r="67" spans="1:27">
      <c r="A67" s="51" t="s">
        <v>154</v>
      </c>
      <c r="B67" s="51"/>
      <c r="C67" s="51"/>
      <c r="D67" s="51"/>
      <c r="E67" s="51"/>
      <c r="F67" s="51"/>
      <c r="G67" s="51"/>
      <c r="H67" s="51"/>
      <c r="I67" s="51"/>
      <c r="J67" s="51"/>
      <c r="K67" s="51"/>
      <c r="L67" s="51"/>
      <c r="M67" s="8" t="s">
        <v>137</v>
      </c>
      <c r="O67" s="6"/>
      <c r="P67" s="6"/>
      <c r="Q67" s="6"/>
      <c r="R67" s="6"/>
      <c r="S67" s="6"/>
      <c r="T67" s="6"/>
      <c r="U67" s="6"/>
      <c r="V67" s="6"/>
      <c r="W67" s="6"/>
      <c r="X67" s="6"/>
      <c r="Y67" s="6"/>
      <c r="Z67" s="9"/>
    </row>
    <row r="68" spans="1:27">
      <c r="A68" s="8" t="s">
        <v>0</v>
      </c>
      <c r="B68" s="8">
        <v>2020</v>
      </c>
      <c r="C68" s="8">
        <v>2021</v>
      </c>
      <c r="D68" s="8">
        <v>2022</v>
      </c>
      <c r="E68" s="8">
        <v>2023</v>
      </c>
      <c r="F68" s="8">
        <v>2024</v>
      </c>
      <c r="G68" s="8">
        <v>2025</v>
      </c>
      <c r="H68" s="8">
        <v>2026</v>
      </c>
      <c r="I68" s="8">
        <v>2027</v>
      </c>
      <c r="J68" s="8">
        <v>2028</v>
      </c>
      <c r="K68" s="8">
        <v>2029</v>
      </c>
      <c r="L68" s="8">
        <v>2030</v>
      </c>
      <c r="O68" s="6"/>
      <c r="P68" s="9"/>
      <c r="Q68" s="9"/>
      <c r="R68" s="9"/>
      <c r="S68" s="9"/>
      <c r="T68" s="9"/>
      <c r="U68" s="9"/>
      <c r="V68" s="9"/>
      <c r="W68" s="9"/>
      <c r="X68" s="9"/>
      <c r="Y68" s="9"/>
      <c r="Z68" s="9"/>
    </row>
    <row r="69" spans="1:27">
      <c r="A69" s="8" t="s">
        <v>1</v>
      </c>
      <c r="B69" s="8">
        <f t="shared" ref="B69:L74" si="41">B59</f>
        <v>328999.85000000003</v>
      </c>
      <c r="C69" s="17">
        <f>C59+D5</f>
        <v>328999.85000000003</v>
      </c>
      <c r="D69" s="17">
        <f>D59+D5+E5</f>
        <v>328999.85000000003</v>
      </c>
      <c r="E69" s="17">
        <f>E59+D5+E5+F5</f>
        <v>328999.85000000003</v>
      </c>
      <c r="F69" s="17">
        <f>F59+D5+E5+F5+G5</f>
        <v>328999.85000000003</v>
      </c>
      <c r="G69" s="17">
        <f>G59+D5+E5+F5+G5+H5</f>
        <v>328999.85000000003</v>
      </c>
      <c r="H69" s="17">
        <f>H59+D5+E5+F5+G5+H5</f>
        <v>326611.85000000003</v>
      </c>
      <c r="I69" s="17">
        <f>I59+D5+E5+F5+G5+H5</f>
        <v>322684.85000000003</v>
      </c>
      <c r="J69" s="17">
        <f>J59+D5+E5+F5+G5+H5</f>
        <v>319140.85000000003</v>
      </c>
      <c r="K69" s="8">
        <f t="shared" ref="K69:L71" si="42">K59</f>
        <v>305000.95</v>
      </c>
      <c r="L69" s="8">
        <f t="shared" si="42"/>
        <v>301736.95</v>
      </c>
      <c r="O69" s="6"/>
      <c r="P69" s="9"/>
      <c r="Q69" s="9"/>
      <c r="R69" s="9"/>
      <c r="S69" s="9"/>
      <c r="T69" s="9"/>
      <c r="U69" s="9"/>
      <c r="V69" s="9"/>
      <c r="W69" s="9"/>
      <c r="X69" s="9"/>
      <c r="Y69" s="9"/>
      <c r="Z69" s="9"/>
    </row>
    <row r="70" spans="1:27">
      <c r="A70" s="8" t="s">
        <v>2</v>
      </c>
      <c r="B70" s="8">
        <f t="shared" si="41"/>
        <v>73333.600000000006</v>
      </c>
      <c r="C70" s="8">
        <f t="shared" si="41"/>
        <v>73191.600000000006</v>
      </c>
      <c r="D70" s="8">
        <f t="shared" si="41"/>
        <v>70678.600000000006</v>
      </c>
      <c r="E70" s="8">
        <f t="shared" si="41"/>
        <v>69606.600000000006</v>
      </c>
      <c r="F70" s="8">
        <f t="shared" si="41"/>
        <v>68499.8</v>
      </c>
      <c r="G70" s="8">
        <f t="shared" si="41"/>
        <v>67657.8</v>
      </c>
      <c r="H70" s="8">
        <f t="shared" si="41"/>
        <v>66812.800000000003</v>
      </c>
      <c r="I70" s="8">
        <f t="shared" si="41"/>
        <v>64409.8</v>
      </c>
      <c r="J70" s="8">
        <f t="shared" si="41"/>
        <v>62730.8</v>
      </c>
      <c r="K70" s="8">
        <f t="shared" si="42"/>
        <v>62423.8</v>
      </c>
      <c r="L70" s="8">
        <f t="shared" si="42"/>
        <v>58158.8</v>
      </c>
      <c r="O70" s="6"/>
      <c r="P70" s="9"/>
      <c r="Q70" s="9"/>
      <c r="R70" s="9"/>
      <c r="S70" s="9"/>
      <c r="T70" s="9"/>
      <c r="U70" s="9"/>
      <c r="V70" s="9"/>
      <c r="W70" s="9"/>
      <c r="X70" s="9"/>
      <c r="Y70" s="9"/>
      <c r="Z70" s="9"/>
    </row>
    <row r="71" spans="1:27">
      <c r="A71" s="8" t="s">
        <v>3</v>
      </c>
      <c r="B71" s="8">
        <f t="shared" si="41"/>
        <v>222756.5</v>
      </c>
      <c r="C71" s="8">
        <f t="shared" si="41"/>
        <v>221321.5</v>
      </c>
      <c r="D71" s="8">
        <f t="shared" si="41"/>
        <v>220587.5</v>
      </c>
      <c r="E71" s="8">
        <f t="shared" si="41"/>
        <v>219240</v>
      </c>
      <c r="F71" s="8">
        <f t="shared" si="41"/>
        <v>216683</v>
      </c>
      <c r="G71" s="8">
        <f t="shared" si="41"/>
        <v>214364</v>
      </c>
      <c r="H71" s="8">
        <f t="shared" si="41"/>
        <v>211834</v>
      </c>
      <c r="I71" s="8">
        <f t="shared" si="41"/>
        <v>208782.5</v>
      </c>
      <c r="J71" s="8">
        <f t="shared" si="41"/>
        <v>207615</v>
      </c>
      <c r="K71" s="8">
        <f t="shared" si="42"/>
        <v>204612</v>
      </c>
      <c r="L71" s="8">
        <f t="shared" si="42"/>
        <v>201061</v>
      </c>
      <c r="O71" s="6"/>
      <c r="P71" s="9"/>
      <c r="Q71" s="9"/>
      <c r="R71" s="9"/>
      <c r="S71" s="9"/>
      <c r="T71" s="9"/>
      <c r="U71" s="9"/>
      <c r="V71" s="9"/>
      <c r="W71" s="9"/>
      <c r="X71" s="9"/>
      <c r="Y71" s="9"/>
      <c r="Z71" s="9"/>
    </row>
    <row r="72" spans="1:27">
      <c r="A72" s="8" t="s">
        <v>4</v>
      </c>
      <c r="B72" s="8">
        <f t="shared" si="41"/>
        <v>159055.4</v>
      </c>
      <c r="C72" s="17">
        <f>C62+D8</f>
        <v>159055.4</v>
      </c>
      <c r="D72" s="17">
        <f>D62+D8+E8</f>
        <v>159055.4</v>
      </c>
      <c r="E72" s="17">
        <f>E62+D8+E8+F8</f>
        <v>159055.4</v>
      </c>
      <c r="F72" s="17">
        <f>F62+D8+E8+F8+G8</f>
        <v>159055.4</v>
      </c>
      <c r="G72" s="17">
        <f>G62+D8+E8+F8+G8+H8</f>
        <v>159055.4</v>
      </c>
      <c r="H72" s="17">
        <f>H62+D8+E8+F8+G8+H8+I8</f>
        <v>159055.4</v>
      </c>
      <c r="I72" s="17">
        <f>I62+D8+E8+F8+G8+H8+I8+J8</f>
        <v>159055.4</v>
      </c>
      <c r="J72" s="17">
        <f>J62+D8+E8+F8+G8+H8+I8+J8+K8</f>
        <v>159055.4</v>
      </c>
      <c r="K72" s="17">
        <f>K62+D8+E8+F8+G8+H8+I8+J8+K8+L8</f>
        <v>159055.4</v>
      </c>
      <c r="L72" s="17">
        <f>L62+D8+E8+F8+G8+H8+I8+J8+K8+L8+M8</f>
        <v>159055.4</v>
      </c>
      <c r="O72" s="6"/>
      <c r="P72" s="9"/>
      <c r="Q72" s="9"/>
      <c r="R72" s="9"/>
      <c r="S72" s="9"/>
      <c r="T72" s="9"/>
      <c r="U72" s="9"/>
      <c r="V72" s="9"/>
      <c r="W72" s="9"/>
      <c r="X72" s="9"/>
      <c r="Y72" s="9"/>
      <c r="Z72" s="9"/>
    </row>
    <row r="73" spans="1:27">
      <c r="A73" s="8" t="s">
        <v>5</v>
      </c>
      <c r="B73" s="8">
        <f t="shared" si="41"/>
        <v>140084</v>
      </c>
      <c r="C73" s="8">
        <f t="shared" si="41"/>
        <v>139454</v>
      </c>
      <c r="D73" s="8">
        <f t="shared" si="41"/>
        <v>139329</v>
      </c>
      <c r="E73" s="8">
        <f t="shared" si="41"/>
        <v>139329</v>
      </c>
      <c r="F73" s="8">
        <f t="shared" si="41"/>
        <v>138497.5</v>
      </c>
      <c r="G73" s="8">
        <f t="shared" si="41"/>
        <v>137209.5</v>
      </c>
      <c r="H73" s="8">
        <f t="shared" si="41"/>
        <v>135899.5</v>
      </c>
      <c r="I73" s="8">
        <f t="shared" si="41"/>
        <v>134139.5</v>
      </c>
      <c r="J73" s="8">
        <f t="shared" si="41"/>
        <v>133490.5</v>
      </c>
      <c r="K73" s="8">
        <f t="shared" si="41"/>
        <v>133453.5</v>
      </c>
      <c r="L73" s="8">
        <f t="shared" si="41"/>
        <v>132918</v>
      </c>
      <c r="O73" s="6"/>
      <c r="P73" s="9"/>
      <c r="Q73" s="9"/>
      <c r="R73" s="9"/>
      <c r="S73" s="9"/>
      <c r="T73" s="9"/>
      <c r="U73" s="9"/>
      <c r="V73" s="9"/>
      <c r="W73" s="9"/>
      <c r="X73" s="9"/>
      <c r="Y73" s="9"/>
      <c r="Z73" s="9"/>
    </row>
    <row r="74" spans="1:27">
      <c r="A74" s="8" t="s">
        <v>6</v>
      </c>
      <c r="B74" s="8">
        <f t="shared" si="41"/>
        <v>173390.1</v>
      </c>
      <c r="C74" s="8">
        <f t="shared" si="41"/>
        <v>173170.1</v>
      </c>
      <c r="D74" s="8">
        <f t="shared" si="41"/>
        <v>172620.1</v>
      </c>
      <c r="E74" s="8">
        <f t="shared" si="41"/>
        <v>172070.1</v>
      </c>
      <c r="F74" s="8">
        <f t="shared" si="41"/>
        <v>172070.1</v>
      </c>
      <c r="G74" s="8">
        <f t="shared" si="41"/>
        <v>171040.1</v>
      </c>
      <c r="H74" s="8">
        <f t="shared" si="41"/>
        <v>170040.1</v>
      </c>
      <c r="I74" s="8">
        <f t="shared" si="41"/>
        <v>168961.1</v>
      </c>
      <c r="J74" s="8">
        <f t="shared" si="41"/>
        <v>167321.1</v>
      </c>
      <c r="K74" s="8">
        <f t="shared" si="41"/>
        <v>166869.1</v>
      </c>
      <c r="L74" s="8">
        <f t="shared" si="41"/>
        <v>166569.1</v>
      </c>
      <c r="O74" s="6"/>
      <c r="P74" s="9"/>
      <c r="Q74" s="9"/>
      <c r="R74" s="9"/>
      <c r="S74" s="9"/>
      <c r="T74" s="9"/>
      <c r="U74" s="9"/>
      <c r="V74" s="9"/>
      <c r="W74" s="9"/>
      <c r="X74" s="9"/>
      <c r="Y74" s="9"/>
      <c r="Z74" s="9"/>
    </row>
    <row r="75" spans="1:27">
      <c r="A75" s="6" t="s">
        <v>7</v>
      </c>
      <c r="B75" s="8">
        <f>SUM(B69:B74)</f>
        <v>1097619.4500000002</v>
      </c>
      <c r="C75" s="8">
        <f t="shared" ref="C75:F75" si="43">SUM(C69:C74)</f>
        <v>1095192.4500000002</v>
      </c>
      <c r="D75" s="8">
        <f t="shared" si="43"/>
        <v>1091270.4500000002</v>
      </c>
      <c r="E75" s="8">
        <f t="shared" si="43"/>
        <v>1088300.9500000002</v>
      </c>
      <c r="F75" s="8">
        <f t="shared" si="43"/>
        <v>1083805.6500000001</v>
      </c>
      <c r="G75" s="8">
        <f>SUM(G69:G74)</f>
        <v>1078326.6500000001</v>
      </c>
      <c r="H75" s="8">
        <f t="shared" ref="H75:L75" si="44">SUM(H69:H74)</f>
        <v>1070253.6500000001</v>
      </c>
      <c r="I75" s="8">
        <f t="shared" si="44"/>
        <v>1058033.1500000001</v>
      </c>
      <c r="J75" s="8">
        <f t="shared" si="44"/>
        <v>1049353.6500000001</v>
      </c>
      <c r="K75" s="8">
        <f t="shared" si="44"/>
        <v>1031414.75</v>
      </c>
      <c r="L75" s="8">
        <f t="shared" si="44"/>
        <v>1019499.25</v>
      </c>
      <c r="M75" s="6"/>
      <c r="O75" s="6"/>
      <c r="P75" s="9"/>
      <c r="Q75" s="9"/>
      <c r="R75" s="9"/>
      <c r="S75" s="9"/>
      <c r="T75" s="9"/>
      <c r="U75" s="9"/>
      <c r="V75" s="9"/>
      <c r="W75" s="9"/>
      <c r="X75" s="9"/>
      <c r="Y75" s="9"/>
      <c r="Z75" s="9"/>
    </row>
    <row r="76" spans="1:27">
      <c r="A76" s="8" t="s">
        <v>129</v>
      </c>
      <c r="N76" s="6"/>
      <c r="O76" s="6"/>
      <c r="P76" s="9"/>
      <c r="Q76" s="9"/>
      <c r="R76" s="9"/>
      <c r="S76" s="9"/>
      <c r="T76" s="9"/>
      <c r="U76" s="9"/>
      <c r="V76" s="9"/>
      <c r="W76" s="9"/>
      <c r="X76" s="9"/>
      <c r="Y76" s="9"/>
      <c r="Z76" s="9"/>
    </row>
    <row r="77" spans="1:27">
      <c r="N77" s="6"/>
      <c r="O77" s="6"/>
      <c r="P77" s="6"/>
      <c r="Q77" s="6"/>
      <c r="R77" s="6"/>
      <c r="S77" s="6"/>
      <c r="T77" s="6"/>
      <c r="U77" s="6"/>
      <c r="V77" s="6"/>
      <c r="W77" s="6"/>
      <c r="X77" s="6"/>
    </row>
    <row r="78" spans="1:27">
      <c r="A78" s="51" t="s">
        <v>155</v>
      </c>
      <c r="B78" s="51"/>
      <c r="C78" s="51"/>
      <c r="D78" s="51"/>
      <c r="E78" s="51"/>
      <c r="F78" s="51"/>
      <c r="G78" s="51"/>
      <c r="H78" s="51"/>
      <c r="I78" s="51"/>
      <c r="J78" s="51"/>
      <c r="K78" s="51"/>
      <c r="L78" s="51"/>
      <c r="M78" s="8" t="s">
        <v>137</v>
      </c>
      <c r="O78" s="51" t="s">
        <v>160</v>
      </c>
      <c r="P78" s="51"/>
      <c r="Q78" s="51"/>
      <c r="R78" s="51"/>
      <c r="S78" s="51"/>
      <c r="T78" s="51"/>
      <c r="U78" s="51"/>
      <c r="V78" s="51"/>
      <c r="W78" s="51"/>
      <c r="X78" s="51"/>
      <c r="Y78" s="51"/>
      <c r="Z78" s="51"/>
      <c r="AA78" s="8" t="s">
        <v>137</v>
      </c>
    </row>
    <row r="79" spans="1:27">
      <c r="A79" s="8" t="s">
        <v>0</v>
      </c>
      <c r="B79" s="6">
        <v>2020</v>
      </c>
      <c r="C79" s="6">
        <v>2021</v>
      </c>
      <c r="D79" s="6">
        <v>2022</v>
      </c>
      <c r="E79" s="6">
        <v>2023</v>
      </c>
      <c r="F79" s="6">
        <v>2024</v>
      </c>
      <c r="G79" s="6">
        <v>2025</v>
      </c>
      <c r="H79" s="6">
        <v>2026</v>
      </c>
      <c r="I79" s="6">
        <v>2027</v>
      </c>
      <c r="J79" s="6">
        <v>2028</v>
      </c>
      <c r="K79" s="6">
        <v>2029</v>
      </c>
      <c r="L79" s="6">
        <v>2030</v>
      </c>
      <c r="O79" s="8" t="s">
        <v>0</v>
      </c>
      <c r="P79" s="6">
        <v>2020</v>
      </c>
      <c r="Q79" s="6">
        <v>2021</v>
      </c>
      <c r="R79" s="6">
        <v>2022</v>
      </c>
      <c r="S79" s="6">
        <v>2023</v>
      </c>
      <c r="T79" s="6">
        <v>2024</v>
      </c>
      <c r="U79" s="6">
        <v>2025</v>
      </c>
      <c r="V79" s="6">
        <v>2026</v>
      </c>
      <c r="W79" s="6">
        <v>2027</v>
      </c>
      <c r="X79" s="6">
        <v>2028</v>
      </c>
      <c r="Y79" s="6">
        <v>2029</v>
      </c>
      <c r="Z79" s="6">
        <v>2030</v>
      </c>
    </row>
    <row r="80" spans="1:27">
      <c r="A80" s="8" t="s">
        <v>1</v>
      </c>
      <c r="B80" s="9">
        <f>'[1]Balance Model'!B119*1000</f>
        <v>286883.04221965605</v>
      </c>
      <c r="C80" s="9">
        <f>'[1]Balance Model'!C119*1000</f>
        <v>291886.76525868766</v>
      </c>
      <c r="D80" s="9">
        <f>'[1]Balance Model'!D119*1000</f>
        <v>305199.0472766665</v>
      </c>
      <c r="E80" s="9">
        <f>'[1]Balance Model'!E119*1000</f>
        <v>307475.17675203492</v>
      </c>
      <c r="F80" s="9">
        <f>'[1]Balance Model'!F119*1000</f>
        <v>318478.00033240445</v>
      </c>
      <c r="G80" s="9">
        <f>'[1]Balance Model'!G119*1000</f>
        <v>323210.74925958295</v>
      </c>
      <c r="H80" s="9">
        <f>'[1]Balance Model'!H119*1000</f>
        <v>326386.03392741591</v>
      </c>
      <c r="I80" s="9">
        <f>'[1]Balance Model'!I119*1000</f>
        <v>307210.68963023153</v>
      </c>
      <c r="J80" s="9">
        <f>'[1]Balance Model'!J119*1000</f>
        <v>311851.72933949967</v>
      </c>
      <c r="K80" s="9">
        <f>'[1]Balance Model'!K119*1000</f>
        <v>303329.10296853021</v>
      </c>
      <c r="L80" s="9">
        <f>'[1]Balance Model'!L119*1000</f>
        <v>300795.48706827255</v>
      </c>
      <c r="O80" s="8" t="s">
        <v>1</v>
      </c>
      <c r="P80" s="9">
        <f>'[1]Balance Model'!R119*1000</f>
        <v>320548.91196732939</v>
      </c>
      <c r="Q80" s="9">
        <f>'[1]Balance Model'!S119*1000</f>
        <v>318111.92124554975</v>
      </c>
      <c r="R80" s="9">
        <f>'[1]Balance Model'!T119*1000</f>
        <v>322406.20764589502</v>
      </c>
      <c r="S80" s="9">
        <f>'[1]Balance Model'!U119*1000</f>
        <v>324884.64542183175</v>
      </c>
      <c r="T80" s="9">
        <f>'[1]Balance Model'!V119*1000</f>
        <v>326721.54367532284</v>
      </c>
      <c r="U80" s="9">
        <f>'[1]Balance Model'!W119*1000</f>
        <v>324857.47290530585</v>
      </c>
      <c r="V80" s="9">
        <f>'[1]Balance Model'!X119*1000</f>
        <v>320475.97133729095</v>
      </c>
      <c r="W80" s="9">
        <f>'[1]Balance Model'!Y119*1000</f>
        <v>305393.12167157209</v>
      </c>
      <c r="X80" s="9">
        <f>'[1]Balance Model'!Z119*1000</f>
        <v>308302.50755021675</v>
      </c>
      <c r="Y80" s="9">
        <f>'[1]Balance Model'!AA119*1000</f>
        <v>292697.03153501602</v>
      </c>
      <c r="Z80" s="9">
        <f>'[1]Balance Model'!AB119*1000</f>
        <v>288578.19202833739</v>
      </c>
    </row>
    <row r="81" spans="1:26">
      <c r="A81" s="8" t="s">
        <v>2</v>
      </c>
      <c r="B81" s="9">
        <f>'[1]Balance Model'!B120*1000</f>
        <v>50451.87606758716</v>
      </c>
      <c r="C81" s="9">
        <f>'[1]Balance Model'!C120*1000</f>
        <v>49525.839219931186</v>
      </c>
      <c r="D81" s="9">
        <f>'[1]Balance Model'!D120*1000</f>
        <v>48624.335751880462</v>
      </c>
      <c r="E81" s="9">
        <f>'[1]Balance Model'!E120*1000</f>
        <v>50375.331496941602</v>
      </c>
      <c r="F81" s="9">
        <f>'[1]Balance Model'!F120*1000</f>
        <v>49394.192743622516</v>
      </c>
      <c r="G81" s="9">
        <f>'[1]Balance Model'!G120*1000</f>
        <v>48381.508376422593</v>
      </c>
      <c r="H81" s="9">
        <f>'[1]Balance Model'!H120*1000</f>
        <v>47384.943779578032</v>
      </c>
      <c r="I81" s="9">
        <f>'[1]Balance Model'!I120*1000</f>
        <v>45592.185723583578</v>
      </c>
      <c r="J81" s="9">
        <f>'[1]Balance Model'!J120*1000</f>
        <v>43025.150390345982</v>
      </c>
      <c r="K81" s="9">
        <f>'[1]Balance Model'!K120*1000</f>
        <v>40467.556527692213</v>
      </c>
      <c r="L81" s="9">
        <f>'[1]Balance Model'!L120*1000</f>
        <v>37998.60894062162</v>
      </c>
      <c r="O81" s="8" t="s">
        <v>2</v>
      </c>
      <c r="P81" s="9">
        <f>'[1]Balance Model'!R120*1000</f>
        <v>65149.092462215209</v>
      </c>
      <c r="Q81" s="9">
        <f>'[1]Balance Model'!S120*1000</f>
        <v>63865.689066812964</v>
      </c>
      <c r="R81" s="9">
        <f>'[1]Balance Model'!T120*1000</f>
        <v>62183.600240248365</v>
      </c>
      <c r="S81" s="9">
        <f>'[1]Balance Model'!U120*1000</f>
        <v>68199.211728723298</v>
      </c>
      <c r="T81" s="9">
        <f>'[1]Balance Model'!V120*1000</f>
        <v>66408.012386410526</v>
      </c>
      <c r="U81" s="9">
        <f>'[1]Balance Model'!W120*1000</f>
        <v>64526.145891565022</v>
      </c>
      <c r="V81" s="9">
        <f>'[1]Balance Model'!X120*1000</f>
        <v>64269.65957814164</v>
      </c>
      <c r="W81" s="9">
        <f>'[1]Balance Model'!Y120*1000</f>
        <v>63926.856627101704</v>
      </c>
      <c r="X81" s="9">
        <f>'[1]Balance Model'!Z120*1000</f>
        <v>60706.773338206323</v>
      </c>
      <c r="Y81" s="9">
        <f>'[1]Balance Model'!AA120*1000</f>
        <v>57480.860723183716</v>
      </c>
      <c r="Z81" s="9">
        <f>'[1]Balance Model'!AB120*1000</f>
        <v>54717.58952426484</v>
      </c>
    </row>
    <row r="82" spans="1:26">
      <c r="A82" s="8" t="s">
        <v>3</v>
      </c>
      <c r="B82" s="9">
        <f>'[1]Balance Model'!B121*1000</f>
        <v>221281.44755643091</v>
      </c>
      <c r="C82" s="9">
        <f>'[1]Balance Model'!C121*1000</f>
        <v>218116.13976800503</v>
      </c>
      <c r="D82" s="9">
        <f>'[1]Balance Model'!D121*1000</f>
        <v>218258.70775010559</v>
      </c>
      <c r="E82" s="9">
        <f>'[1]Balance Model'!E121*1000</f>
        <v>212455.69407258506</v>
      </c>
      <c r="F82" s="9">
        <f>'[1]Balance Model'!F121*1000</f>
        <v>213993.69844699549</v>
      </c>
      <c r="G82" s="9">
        <f>'[1]Balance Model'!G121*1000</f>
        <v>211070.75968006611</v>
      </c>
      <c r="H82" s="9">
        <f>'[1]Balance Model'!H121*1000</f>
        <v>211782.14132013326</v>
      </c>
      <c r="I82" s="9">
        <f>'[1]Balance Model'!I121*1000</f>
        <v>201949.59382941155</v>
      </c>
      <c r="J82" s="9">
        <f>'[1]Balance Model'!J121*1000</f>
        <v>198939.41406699229</v>
      </c>
      <c r="K82" s="9">
        <f>'[1]Balance Model'!K121*1000</f>
        <v>196295.22294656304</v>
      </c>
      <c r="L82" s="9">
        <f>'[1]Balance Model'!L121*1000</f>
        <v>194042.91851504557</v>
      </c>
      <c r="O82" s="8" t="s">
        <v>3</v>
      </c>
      <c r="P82" s="9">
        <f>'[1]Balance Model'!R121*1000</f>
        <v>201519.00463908564</v>
      </c>
      <c r="Q82" s="9">
        <f>'[1]Balance Model'!S121*1000</f>
        <v>193751.00003225866</v>
      </c>
      <c r="R82" s="9">
        <f>'[1]Balance Model'!T121*1000</f>
        <v>185893.64156773873</v>
      </c>
      <c r="S82" s="9">
        <f>'[1]Balance Model'!U121*1000</f>
        <v>184783.02727552303</v>
      </c>
      <c r="T82" s="9">
        <f>'[1]Balance Model'!V121*1000</f>
        <v>179509.0976721737</v>
      </c>
      <c r="U82" s="9">
        <f>'[1]Balance Model'!W121*1000</f>
        <v>169419.19118273267</v>
      </c>
      <c r="V82" s="9">
        <f>'[1]Balance Model'!X121*1000</f>
        <v>169036.64071536373</v>
      </c>
      <c r="W82" s="9">
        <f>'[1]Balance Model'!Y121*1000</f>
        <v>175550.16998690035</v>
      </c>
      <c r="X82" s="9">
        <f>'[1]Balance Model'!Z121*1000</f>
        <v>173838.43074842956</v>
      </c>
      <c r="Y82" s="9">
        <f>'[1]Balance Model'!AA121*1000</f>
        <v>174177.68583978643</v>
      </c>
      <c r="Z82" s="9">
        <f>'[1]Balance Model'!AB121*1000</f>
        <v>176892.13040694594</v>
      </c>
    </row>
    <row r="83" spans="1:26">
      <c r="A83" s="8" t="s">
        <v>4</v>
      </c>
      <c r="B83" s="9">
        <f>'[1]Balance Model'!B122*1000</f>
        <v>130092.00610961519</v>
      </c>
      <c r="C83" s="9">
        <f>'[1]Balance Model'!C122*1000</f>
        <v>152406.29624075576</v>
      </c>
      <c r="D83" s="9">
        <f>'[1]Balance Model'!D122*1000</f>
        <v>154816.99382452774</v>
      </c>
      <c r="E83" s="9">
        <f>'[1]Balance Model'!E122*1000</f>
        <v>133576.61224703665</v>
      </c>
      <c r="F83" s="9">
        <f>'[1]Balance Model'!F122*1000</f>
        <v>143546.06630733926</v>
      </c>
      <c r="G83" s="9">
        <f>'[1]Balance Model'!G122*1000</f>
        <v>157804.45145194296</v>
      </c>
      <c r="H83" s="9">
        <f>'[1]Balance Model'!H122*1000</f>
        <v>157589.55363515107</v>
      </c>
      <c r="I83" s="9">
        <f>'[1]Balance Model'!I122*1000</f>
        <v>150413.12735710377</v>
      </c>
      <c r="J83" s="9">
        <f>'[1]Balance Model'!J122*1000</f>
        <v>150712.7992141963</v>
      </c>
      <c r="K83" s="9">
        <f>'[1]Balance Model'!K122*1000</f>
        <v>151359.2704054511</v>
      </c>
      <c r="L83" s="9">
        <f>'[1]Balance Model'!L122*1000</f>
        <v>152380.48763942186</v>
      </c>
      <c r="O83" s="8" t="s">
        <v>4</v>
      </c>
      <c r="P83" s="9">
        <f>'[1]Balance Model'!R122*1000</f>
        <v>91709.035301850541</v>
      </c>
      <c r="Q83" s="9">
        <f>'[1]Balance Model'!S122*1000</f>
        <v>116492.61501031498</v>
      </c>
      <c r="R83" s="9">
        <f>'[1]Balance Model'!T122*1000</f>
        <v>114325.94053738123</v>
      </c>
      <c r="S83" s="9">
        <f>'[1]Balance Model'!U122*1000</f>
        <v>94756.558972924802</v>
      </c>
      <c r="T83" s="9">
        <f>'[1]Balance Model'!V122*1000</f>
        <v>98474.121637486372</v>
      </c>
      <c r="U83" s="9">
        <f>'[1]Balance Model'!W122*1000</f>
        <v>105386.15307474097</v>
      </c>
      <c r="V83" s="9">
        <f>'[1]Balance Model'!X122*1000</f>
        <v>101399.75471291393</v>
      </c>
      <c r="W83" s="9">
        <f>'[1]Balance Model'!Y122*1000</f>
        <v>97073.288741373181</v>
      </c>
      <c r="X83" s="9">
        <f>'[1]Balance Model'!Z122*1000</f>
        <v>94971.7984883272</v>
      </c>
      <c r="Y83" s="9">
        <f>'[1]Balance Model'!AA122*1000</f>
        <v>94544.442936003892</v>
      </c>
      <c r="Z83" s="9">
        <f>'[1]Balance Model'!AB122*1000</f>
        <v>96032.79147657135</v>
      </c>
    </row>
    <row r="84" spans="1:26">
      <c r="A84" s="8" t="s">
        <v>5</v>
      </c>
      <c r="B84" s="9">
        <f>'[1]Balance Model'!B123*1000</f>
        <v>108380.64864275277</v>
      </c>
      <c r="C84" s="9">
        <f>'[1]Balance Model'!C123*1000</f>
        <v>114699.42814024608</v>
      </c>
      <c r="D84" s="9">
        <f>'[1]Balance Model'!D123*1000</f>
        <v>127220.44525668673</v>
      </c>
      <c r="E84" s="9">
        <f>'[1]Balance Model'!E123*1000</f>
        <v>128283.07757093791</v>
      </c>
      <c r="F84" s="9">
        <f>'[1]Balance Model'!F123*1000</f>
        <v>129260.10571773142</v>
      </c>
      <c r="G84" s="9">
        <f>'[1]Balance Model'!G123*1000</f>
        <v>133698.95141158026</v>
      </c>
      <c r="H84" s="9">
        <f>'[1]Balance Model'!H123*1000</f>
        <v>135409.16370717931</v>
      </c>
      <c r="I84" s="9">
        <f>'[1]Balance Model'!I123*1000</f>
        <v>127011.70713637551</v>
      </c>
      <c r="J84" s="9">
        <f>'[1]Balance Model'!J123*1000</f>
        <v>127201.94617248817</v>
      </c>
      <c r="K84" s="9">
        <f>'[1]Balance Model'!K123*1000</f>
        <v>128919.14803639676</v>
      </c>
      <c r="L84" s="9">
        <f>'[1]Balance Model'!L123*1000</f>
        <v>123445.92108798309</v>
      </c>
      <c r="O84" s="8" t="s">
        <v>5</v>
      </c>
      <c r="P84" s="9">
        <f>'[1]Balance Model'!R123*1000</f>
        <v>115127.36071771145</v>
      </c>
      <c r="Q84" s="9">
        <f>'[1]Balance Model'!S123*1000</f>
        <v>120692.37446560255</v>
      </c>
      <c r="R84" s="9">
        <f>'[1]Balance Model'!T123*1000</f>
        <v>133769.03390081326</v>
      </c>
      <c r="S84" s="9">
        <f>'[1]Balance Model'!U123*1000</f>
        <v>135943.46396782028</v>
      </c>
      <c r="T84" s="9">
        <f>'[1]Balance Model'!V123*1000</f>
        <v>127494.02173537856</v>
      </c>
      <c r="U84" s="9">
        <f>'[1]Balance Model'!W123*1000</f>
        <v>126891.14140196447</v>
      </c>
      <c r="V84" s="9">
        <f>'[1]Balance Model'!X123*1000</f>
        <v>126069.94562641105</v>
      </c>
      <c r="W84" s="9">
        <f>'[1]Balance Model'!Y123*1000</f>
        <v>121622.64391138479</v>
      </c>
      <c r="X84" s="9">
        <f>'[1]Balance Model'!Z123*1000</f>
        <v>121217.05440715968</v>
      </c>
      <c r="Y84" s="9">
        <f>'[1]Balance Model'!AA123*1000</f>
        <v>126370.78353670155</v>
      </c>
      <c r="Z84" s="9">
        <f>'[1]Balance Model'!AB123*1000</f>
        <v>120755.83559942055</v>
      </c>
    </row>
    <row r="85" spans="1:26">
      <c r="A85" s="8" t="s">
        <v>6</v>
      </c>
      <c r="B85" s="9">
        <f>'[1]Balance Model'!B124*1000</f>
        <v>125312.68214957201</v>
      </c>
      <c r="C85" s="9">
        <f>'[1]Balance Model'!C124*1000</f>
        <v>134568.32918465522</v>
      </c>
      <c r="D85" s="9">
        <f>'[1]Balance Model'!D124*1000</f>
        <v>135660.85983592787</v>
      </c>
      <c r="E85" s="9">
        <f>'[1]Balance Model'!E124*1000</f>
        <v>137245.17927463134</v>
      </c>
      <c r="F85" s="9">
        <f>'[1]Balance Model'!F124*1000</f>
        <v>139379.77777216528</v>
      </c>
      <c r="G85" s="9">
        <f>'[1]Balance Model'!G124*1000</f>
        <v>137977.37725618374</v>
      </c>
      <c r="H85" s="9">
        <f>'[1]Balance Model'!H124*1000</f>
        <v>140540.96087458855</v>
      </c>
      <c r="I85" s="9">
        <f>'[1]Balance Model'!I124*1000</f>
        <v>141187.37966237467</v>
      </c>
      <c r="J85" s="9">
        <f>'[1]Balance Model'!J124*1000</f>
        <v>138812.24877245934</v>
      </c>
      <c r="K85" s="9">
        <f>'[1]Balance Model'!K124*1000</f>
        <v>141673.62516190624</v>
      </c>
      <c r="L85" s="9">
        <f>'[1]Balance Model'!L124*1000</f>
        <v>143453.92582668317</v>
      </c>
      <c r="O85" s="8" t="s">
        <v>6</v>
      </c>
      <c r="P85" s="9">
        <f>'[1]Balance Model'!R124*1000</f>
        <v>160177.10705331512</v>
      </c>
      <c r="Q85" s="9">
        <f>'[1]Balance Model'!S124*1000</f>
        <v>171002.13132009486</v>
      </c>
      <c r="R85" s="9">
        <f>'[1]Balance Model'!T124*1000</f>
        <v>168027.75989360432</v>
      </c>
      <c r="S85" s="9">
        <f>'[1]Balance Model'!U124*1000</f>
        <v>170299.19762709548</v>
      </c>
      <c r="T85" s="9">
        <f>'[1]Balance Model'!V124*1000</f>
        <v>169769.97349388443</v>
      </c>
      <c r="U85" s="9">
        <f>'[1]Balance Model'!W124*1000</f>
        <v>164151.58254596268</v>
      </c>
      <c r="V85" s="9">
        <f>'[1]Balance Model'!X124*1000</f>
        <v>165072.31685593177</v>
      </c>
      <c r="W85" s="9">
        <f>'[1]Balance Model'!Y124*1000</f>
        <v>166045.93993437887</v>
      </c>
      <c r="X85" s="9">
        <f>'[1]Balance Model'!Z124*1000</f>
        <v>160319.69115952743</v>
      </c>
      <c r="Y85" s="9">
        <f>'[1]Balance Model'!AA124*1000</f>
        <v>161819.66082252958</v>
      </c>
      <c r="Z85" s="9">
        <f>'[1]Balance Model'!AB124*1000</f>
        <v>161459.42617840983</v>
      </c>
    </row>
    <row r="86" spans="1:26">
      <c r="A86" s="6" t="s">
        <v>7</v>
      </c>
      <c r="B86" s="9">
        <f>SUM(B80:B85)</f>
        <v>922401.70274561411</v>
      </c>
      <c r="C86" s="9">
        <f t="shared" ref="C86:L86" si="45">SUM(C80:C85)</f>
        <v>961202.79781228083</v>
      </c>
      <c r="D86" s="9">
        <f t="shared" si="45"/>
        <v>989780.3896957949</v>
      </c>
      <c r="E86" s="9">
        <f t="shared" si="45"/>
        <v>969411.07141416753</v>
      </c>
      <c r="F86" s="9">
        <f t="shared" si="45"/>
        <v>994051.84132025833</v>
      </c>
      <c r="G86" s="9">
        <f t="shared" si="45"/>
        <v>1012143.7974357785</v>
      </c>
      <c r="H86" s="9">
        <f t="shared" si="45"/>
        <v>1019092.797244046</v>
      </c>
      <c r="I86" s="9">
        <f t="shared" si="45"/>
        <v>973364.68333908054</v>
      </c>
      <c r="J86" s="9">
        <f t="shared" si="45"/>
        <v>970543.2879559818</v>
      </c>
      <c r="K86" s="9">
        <f t="shared" si="45"/>
        <v>962043.92604653945</v>
      </c>
      <c r="L86" s="9">
        <f t="shared" si="45"/>
        <v>952117.34907802776</v>
      </c>
      <c r="O86" s="6" t="s">
        <v>7</v>
      </c>
      <c r="P86" s="9">
        <f>SUM(P80:P85)</f>
        <v>954230.51214150747</v>
      </c>
      <c r="Q86" s="9">
        <f t="shared" ref="Q86:Z86" si="46">SUM(Q80:Q85)</f>
        <v>983915.73114063381</v>
      </c>
      <c r="R86" s="9">
        <f t="shared" si="46"/>
        <v>986606.18378568091</v>
      </c>
      <c r="S86" s="9">
        <f t="shared" si="46"/>
        <v>978866.10499391868</v>
      </c>
      <c r="T86" s="9">
        <f t="shared" si="46"/>
        <v>968376.7706006564</v>
      </c>
      <c r="U86" s="9">
        <f t="shared" si="46"/>
        <v>955231.68700227165</v>
      </c>
      <c r="V86" s="9">
        <f t="shared" si="46"/>
        <v>946324.28882605303</v>
      </c>
      <c r="W86" s="9">
        <f t="shared" si="46"/>
        <v>929612.02087271097</v>
      </c>
      <c r="X86" s="9">
        <f t="shared" si="46"/>
        <v>919356.25569186697</v>
      </c>
      <c r="Y86" s="9">
        <f t="shared" si="46"/>
        <v>907090.46539322124</v>
      </c>
      <c r="Z86" s="9">
        <f t="shared" si="46"/>
        <v>898435.96521394991</v>
      </c>
    </row>
    <row r="87" spans="1:26">
      <c r="A87" s="8" t="s">
        <v>130</v>
      </c>
      <c r="B87" s="9"/>
      <c r="C87" s="9"/>
      <c r="D87" s="9"/>
      <c r="E87" s="9"/>
      <c r="F87" s="9"/>
      <c r="G87" s="9"/>
      <c r="H87" s="9"/>
      <c r="I87" s="9"/>
      <c r="J87" s="9"/>
      <c r="K87" s="9"/>
      <c r="L87" s="9"/>
      <c r="O87" s="8" t="s">
        <v>131</v>
      </c>
      <c r="P87" s="9"/>
      <c r="Q87" s="9"/>
      <c r="R87" s="9"/>
      <c r="S87" s="9"/>
      <c r="T87" s="9"/>
      <c r="U87" s="9"/>
      <c r="V87" s="9"/>
      <c r="W87" s="9"/>
      <c r="X87" s="9"/>
      <c r="Y87" s="9"/>
      <c r="Z87" s="9"/>
    </row>
    <row r="88" spans="1:26">
      <c r="A88" s="6"/>
      <c r="B88" s="9"/>
      <c r="C88" s="9"/>
      <c r="D88" s="9"/>
      <c r="E88" s="9"/>
      <c r="F88" s="9"/>
      <c r="G88" s="9"/>
      <c r="H88" s="9"/>
      <c r="I88" s="9"/>
      <c r="J88" s="9"/>
      <c r="K88" s="9"/>
      <c r="L88" s="9"/>
      <c r="O88" s="6"/>
      <c r="P88" s="9"/>
      <c r="Q88" s="9"/>
      <c r="R88" s="9"/>
      <c r="S88" s="9"/>
      <c r="T88" s="9"/>
      <c r="U88" s="9"/>
      <c r="V88" s="9"/>
      <c r="W88" s="9"/>
      <c r="X88" s="9"/>
      <c r="Y88" s="9"/>
      <c r="Z88" s="9"/>
    </row>
    <row r="89" spans="1:26">
      <c r="A89" s="51" t="s">
        <v>156</v>
      </c>
      <c r="B89" s="51"/>
      <c r="C89" s="51"/>
      <c r="D89" s="51"/>
      <c r="E89" s="51"/>
      <c r="F89" s="51"/>
      <c r="G89" s="51"/>
      <c r="H89" s="51"/>
      <c r="I89" s="51"/>
      <c r="J89" s="51"/>
      <c r="K89" s="51"/>
      <c r="L89" s="51"/>
      <c r="M89" s="8" t="s">
        <v>137</v>
      </c>
    </row>
    <row r="90" spans="1:26">
      <c r="A90" s="8" t="s">
        <v>0</v>
      </c>
      <c r="B90" s="8">
        <v>2020</v>
      </c>
      <c r="C90" s="8">
        <v>2021</v>
      </c>
      <c r="D90" s="8">
        <v>2022</v>
      </c>
      <c r="E90" s="8">
        <v>2023</v>
      </c>
      <c r="F90" s="8">
        <v>2024</v>
      </c>
      <c r="G90" s="8">
        <v>2025</v>
      </c>
      <c r="H90" s="8">
        <v>2026</v>
      </c>
      <c r="I90" s="8">
        <v>2027</v>
      </c>
      <c r="J90" s="8">
        <v>2028</v>
      </c>
      <c r="K90" s="8">
        <v>2029</v>
      </c>
      <c r="L90" s="8">
        <v>2030</v>
      </c>
    </row>
    <row r="91" spans="1:26">
      <c r="A91" s="8" t="s">
        <v>1</v>
      </c>
      <c r="B91" s="8">
        <f t="shared" ref="B91:L96" si="47">MAX(B80,P80)</f>
        <v>320548.91196732939</v>
      </c>
      <c r="C91" s="8">
        <f t="shared" si="47"/>
        <v>318111.92124554975</v>
      </c>
      <c r="D91" s="8">
        <f t="shared" si="47"/>
        <v>322406.20764589502</v>
      </c>
      <c r="E91" s="8">
        <f t="shared" si="47"/>
        <v>324884.64542183175</v>
      </c>
      <c r="F91" s="8">
        <f t="shared" si="47"/>
        <v>326721.54367532284</v>
      </c>
      <c r="G91" s="8">
        <f t="shared" si="47"/>
        <v>324857.47290530585</v>
      </c>
      <c r="H91" s="8">
        <f t="shared" si="47"/>
        <v>326386.03392741591</v>
      </c>
      <c r="I91" s="8">
        <f t="shared" si="47"/>
        <v>307210.68963023153</v>
      </c>
      <c r="J91" s="8">
        <f t="shared" si="47"/>
        <v>311851.72933949967</v>
      </c>
      <c r="K91" s="8">
        <f t="shared" si="47"/>
        <v>303329.10296853021</v>
      </c>
      <c r="L91" s="8">
        <f t="shared" si="47"/>
        <v>300795.48706827255</v>
      </c>
      <c r="N91" s="10"/>
      <c r="O91" s="10"/>
      <c r="P91" s="10"/>
      <c r="Q91" s="10"/>
      <c r="R91" s="10"/>
      <c r="S91" s="10"/>
      <c r="T91" s="10"/>
      <c r="U91" s="10"/>
      <c r="V91" s="10"/>
    </row>
    <row r="92" spans="1:26">
      <c r="A92" s="8" t="s">
        <v>2</v>
      </c>
      <c r="B92" s="8">
        <f t="shared" si="47"/>
        <v>65149.092462215209</v>
      </c>
      <c r="C92" s="8">
        <f t="shared" si="47"/>
        <v>63865.689066812964</v>
      </c>
      <c r="D92" s="8">
        <f t="shared" si="47"/>
        <v>62183.600240248365</v>
      </c>
      <c r="E92" s="8">
        <f t="shared" si="47"/>
        <v>68199.211728723298</v>
      </c>
      <c r="F92" s="8">
        <f t="shared" si="47"/>
        <v>66408.012386410526</v>
      </c>
      <c r="G92" s="8">
        <f t="shared" si="47"/>
        <v>64526.145891565022</v>
      </c>
      <c r="H92" s="8">
        <f t="shared" si="47"/>
        <v>64269.65957814164</v>
      </c>
      <c r="I92" s="8">
        <f t="shared" si="47"/>
        <v>63926.856627101704</v>
      </c>
      <c r="J92" s="8">
        <f t="shared" si="47"/>
        <v>60706.773338206323</v>
      </c>
      <c r="K92" s="8">
        <f t="shared" si="47"/>
        <v>57480.860723183716</v>
      </c>
      <c r="L92" s="8">
        <f t="shared" si="47"/>
        <v>54717.58952426484</v>
      </c>
      <c r="N92" s="10"/>
      <c r="O92" s="10"/>
      <c r="P92" s="10"/>
      <c r="Q92" s="10"/>
      <c r="R92" s="10"/>
      <c r="S92" s="10"/>
      <c r="T92" s="10"/>
      <c r="U92" s="10"/>
      <c r="V92" s="10"/>
    </row>
    <row r="93" spans="1:26">
      <c r="A93" s="8" t="s">
        <v>3</v>
      </c>
      <c r="B93" s="8">
        <f t="shared" si="47"/>
        <v>221281.44755643091</v>
      </c>
      <c r="C93" s="8">
        <f t="shared" si="47"/>
        <v>218116.13976800503</v>
      </c>
      <c r="D93" s="8">
        <f t="shared" si="47"/>
        <v>218258.70775010559</v>
      </c>
      <c r="E93" s="8">
        <f t="shared" si="47"/>
        <v>212455.69407258506</v>
      </c>
      <c r="F93" s="8">
        <f t="shared" si="47"/>
        <v>213993.69844699549</v>
      </c>
      <c r="G93" s="8">
        <f t="shared" si="47"/>
        <v>211070.75968006611</v>
      </c>
      <c r="H93" s="8">
        <f t="shared" si="47"/>
        <v>211782.14132013326</v>
      </c>
      <c r="I93" s="8">
        <f t="shared" si="47"/>
        <v>201949.59382941155</v>
      </c>
      <c r="J93" s="8">
        <f t="shared" si="47"/>
        <v>198939.41406699229</v>
      </c>
      <c r="K93" s="8">
        <f t="shared" si="47"/>
        <v>196295.22294656304</v>
      </c>
      <c r="L93" s="8">
        <f t="shared" si="47"/>
        <v>194042.91851504557</v>
      </c>
      <c r="N93" s="10"/>
      <c r="O93" s="10"/>
      <c r="P93" s="10"/>
      <c r="Q93" s="10"/>
      <c r="R93" s="10"/>
      <c r="S93" s="10"/>
      <c r="T93" s="10"/>
      <c r="U93" s="10"/>
      <c r="V93" s="10"/>
    </row>
    <row r="94" spans="1:26">
      <c r="A94" s="8" t="s">
        <v>4</v>
      </c>
      <c r="B94" s="8">
        <f t="shared" si="47"/>
        <v>130092.00610961519</v>
      </c>
      <c r="C94" s="8">
        <f t="shared" si="47"/>
        <v>152406.29624075576</v>
      </c>
      <c r="D94" s="8">
        <f t="shared" si="47"/>
        <v>154816.99382452774</v>
      </c>
      <c r="E94" s="8">
        <f t="shared" si="47"/>
        <v>133576.61224703665</v>
      </c>
      <c r="F94" s="8">
        <f t="shared" si="47"/>
        <v>143546.06630733926</v>
      </c>
      <c r="G94" s="8">
        <f t="shared" si="47"/>
        <v>157804.45145194296</v>
      </c>
      <c r="H94" s="8">
        <f t="shared" si="47"/>
        <v>157589.55363515107</v>
      </c>
      <c r="I94" s="8">
        <f t="shared" si="47"/>
        <v>150413.12735710377</v>
      </c>
      <c r="J94" s="8">
        <f t="shared" si="47"/>
        <v>150712.7992141963</v>
      </c>
      <c r="K94" s="8">
        <f t="shared" si="47"/>
        <v>151359.2704054511</v>
      </c>
      <c r="L94" s="8">
        <f t="shared" si="47"/>
        <v>152380.48763942186</v>
      </c>
      <c r="N94" s="10"/>
      <c r="O94" s="10"/>
      <c r="P94" s="10"/>
      <c r="Q94" s="10"/>
      <c r="R94" s="10"/>
      <c r="S94" s="10"/>
      <c r="T94" s="10"/>
      <c r="U94" s="10"/>
      <c r="V94" s="10"/>
    </row>
    <row r="95" spans="1:26">
      <c r="A95" s="8" t="s">
        <v>5</v>
      </c>
      <c r="B95" s="8">
        <f t="shared" si="47"/>
        <v>115127.36071771145</v>
      </c>
      <c r="C95" s="8">
        <f t="shared" si="47"/>
        <v>120692.37446560255</v>
      </c>
      <c r="D95" s="8">
        <f t="shared" si="47"/>
        <v>133769.03390081326</v>
      </c>
      <c r="E95" s="8">
        <f t="shared" si="47"/>
        <v>135943.46396782028</v>
      </c>
      <c r="F95" s="8">
        <f t="shared" si="47"/>
        <v>129260.10571773142</v>
      </c>
      <c r="G95" s="8">
        <f t="shared" si="47"/>
        <v>133698.95141158026</v>
      </c>
      <c r="H95" s="8">
        <f t="shared" si="47"/>
        <v>135409.16370717931</v>
      </c>
      <c r="I95" s="8">
        <f t="shared" si="47"/>
        <v>127011.70713637551</v>
      </c>
      <c r="J95" s="8">
        <f t="shared" si="47"/>
        <v>127201.94617248817</v>
      </c>
      <c r="K95" s="8">
        <f t="shared" si="47"/>
        <v>128919.14803639676</v>
      </c>
      <c r="L95" s="8">
        <f t="shared" si="47"/>
        <v>123445.92108798309</v>
      </c>
      <c r="N95" s="10"/>
      <c r="O95" s="10"/>
      <c r="P95" s="10"/>
      <c r="Q95" s="10"/>
      <c r="R95" s="10"/>
      <c r="S95" s="10"/>
      <c r="T95" s="10"/>
      <c r="U95" s="10"/>
      <c r="V95" s="10"/>
    </row>
    <row r="96" spans="1:26">
      <c r="A96" s="8" t="s">
        <v>6</v>
      </c>
      <c r="B96" s="8">
        <f t="shared" si="47"/>
        <v>160177.10705331512</v>
      </c>
      <c r="C96" s="8">
        <f t="shared" si="47"/>
        <v>171002.13132009486</v>
      </c>
      <c r="D96" s="8">
        <f t="shared" si="47"/>
        <v>168027.75989360432</v>
      </c>
      <c r="E96" s="8">
        <f t="shared" si="47"/>
        <v>170299.19762709548</v>
      </c>
      <c r="F96" s="8">
        <f t="shared" si="47"/>
        <v>169769.97349388443</v>
      </c>
      <c r="G96" s="8">
        <f t="shared" si="47"/>
        <v>164151.58254596268</v>
      </c>
      <c r="H96" s="8">
        <f t="shared" si="47"/>
        <v>165072.31685593177</v>
      </c>
      <c r="I96" s="8">
        <f t="shared" si="47"/>
        <v>166045.93993437887</v>
      </c>
      <c r="J96" s="8">
        <f t="shared" si="47"/>
        <v>160319.69115952743</v>
      </c>
      <c r="K96" s="8">
        <f t="shared" si="47"/>
        <v>161819.66082252958</v>
      </c>
      <c r="L96" s="8">
        <f t="shared" si="47"/>
        <v>161459.42617840983</v>
      </c>
      <c r="N96" s="10"/>
      <c r="O96" s="10"/>
      <c r="P96" s="10"/>
      <c r="Q96" s="10"/>
      <c r="R96" s="10"/>
      <c r="S96" s="10"/>
      <c r="T96" s="10"/>
      <c r="U96" s="10"/>
      <c r="V96" s="10"/>
    </row>
    <row r="97" spans="1:26">
      <c r="A97" s="6" t="s">
        <v>7</v>
      </c>
      <c r="B97" s="8">
        <f>SUM(B91:B96)</f>
        <v>1012375.9258666172</v>
      </c>
      <c r="C97" s="8">
        <f t="shared" ref="C97:F97" si="48">SUM(C91:C96)</f>
        <v>1044194.552106821</v>
      </c>
      <c r="D97" s="8">
        <f t="shared" si="48"/>
        <v>1059462.3032551943</v>
      </c>
      <c r="E97" s="8">
        <f t="shared" si="48"/>
        <v>1045358.8250650925</v>
      </c>
      <c r="F97" s="8">
        <f t="shared" si="48"/>
        <v>1049699.4000276839</v>
      </c>
      <c r="G97" s="8">
        <f>SUM(G91:G96)</f>
        <v>1056109.3638864227</v>
      </c>
      <c r="H97" s="8">
        <f t="shared" ref="H97:L97" si="49">SUM(H91:H96)</f>
        <v>1060508.8690239531</v>
      </c>
      <c r="I97" s="8">
        <f t="shared" si="49"/>
        <v>1016557.9145146029</v>
      </c>
      <c r="J97" s="8">
        <f t="shared" si="49"/>
        <v>1009732.3532909101</v>
      </c>
      <c r="K97" s="8">
        <f t="shared" si="49"/>
        <v>999203.26590265438</v>
      </c>
      <c r="L97" s="8">
        <f t="shared" si="49"/>
        <v>986841.83001339773</v>
      </c>
      <c r="N97" s="10"/>
      <c r="O97" s="10"/>
      <c r="P97" s="10"/>
      <c r="Q97" s="10"/>
      <c r="R97" s="10"/>
      <c r="S97" s="10"/>
      <c r="T97" s="10"/>
      <c r="U97" s="10"/>
      <c r="V97" s="10"/>
    </row>
    <row r="98" spans="1:26">
      <c r="A98" s="8" t="s">
        <v>132</v>
      </c>
    </row>
    <row r="100" spans="1:26">
      <c r="O100" s="6"/>
      <c r="P100" s="6"/>
      <c r="Q100" s="6"/>
      <c r="R100" s="6"/>
      <c r="S100" s="6"/>
      <c r="T100" s="6"/>
      <c r="U100" s="6"/>
      <c r="V100" s="6"/>
      <c r="W100" s="6"/>
      <c r="X100" s="6"/>
      <c r="Y100" s="6"/>
      <c r="Z100" s="6"/>
    </row>
    <row r="101" spans="1:26">
      <c r="A101" s="51" t="s">
        <v>157</v>
      </c>
      <c r="B101" s="51"/>
      <c r="C101" s="51"/>
      <c r="D101" s="51"/>
      <c r="E101" s="51"/>
      <c r="F101" s="51"/>
      <c r="G101" s="51"/>
      <c r="H101" s="51"/>
      <c r="I101" s="51"/>
      <c r="J101" s="51"/>
      <c r="K101" s="51"/>
      <c r="L101" s="51"/>
      <c r="M101" s="8" t="s">
        <v>137</v>
      </c>
      <c r="O101" s="6"/>
      <c r="P101" s="6"/>
      <c r="Q101" s="6"/>
      <c r="R101" s="6"/>
      <c r="S101" s="6"/>
      <c r="T101" s="6"/>
      <c r="U101" s="6"/>
      <c r="V101" s="6"/>
      <c r="W101" s="6"/>
      <c r="X101" s="6"/>
      <c r="Y101" s="6"/>
      <c r="Z101" s="6"/>
    </row>
    <row r="102" spans="1:26">
      <c r="A102" s="8" t="s">
        <v>0</v>
      </c>
      <c r="B102" s="6">
        <v>2020</v>
      </c>
      <c r="C102" s="6">
        <v>2021</v>
      </c>
      <c r="D102" s="6">
        <v>2022</v>
      </c>
      <c r="E102" s="6">
        <v>2023</v>
      </c>
      <c r="F102" s="6">
        <v>2024</v>
      </c>
      <c r="G102" s="6">
        <v>2025</v>
      </c>
      <c r="H102" s="6">
        <v>2026</v>
      </c>
      <c r="I102" s="6">
        <v>2027</v>
      </c>
      <c r="J102" s="6">
        <v>2028</v>
      </c>
      <c r="K102" s="6">
        <v>2029</v>
      </c>
      <c r="L102" s="6">
        <v>2030</v>
      </c>
      <c r="O102" s="6"/>
      <c r="P102" s="6"/>
      <c r="Q102" s="6"/>
      <c r="R102" s="6"/>
      <c r="S102" s="6"/>
      <c r="T102" s="6"/>
      <c r="U102" s="6"/>
      <c r="V102" s="6"/>
      <c r="W102" s="6"/>
      <c r="X102" s="6"/>
      <c r="Y102" s="6"/>
      <c r="Z102" s="6"/>
    </row>
    <row r="103" spans="1:26">
      <c r="A103" s="8" t="s">
        <v>1</v>
      </c>
      <c r="B103" s="8">
        <f>B69-B91</f>
        <v>8450.938032670645</v>
      </c>
      <c r="C103" s="8">
        <f t="shared" ref="C103:L103" si="50">C69-C91</f>
        <v>10887.928754450288</v>
      </c>
      <c r="D103" s="8">
        <f t="shared" si="50"/>
        <v>6593.6423541050171</v>
      </c>
      <c r="E103" s="8">
        <f t="shared" si="50"/>
        <v>4115.2045781682828</v>
      </c>
      <c r="F103" s="8">
        <f t="shared" si="50"/>
        <v>2278.3063246771926</v>
      </c>
      <c r="G103" s="8">
        <f t="shared" si="50"/>
        <v>4142.3770946941804</v>
      </c>
      <c r="H103" s="8">
        <f t="shared" si="50"/>
        <v>225.81607258412987</v>
      </c>
      <c r="I103" s="8">
        <f t="shared" si="50"/>
        <v>15474.160369768506</v>
      </c>
      <c r="J103" s="8">
        <f t="shared" si="50"/>
        <v>7289.1206605003681</v>
      </c>
      <c r="K103" s="8">
        <f t="shared" si="50"/>
        <v>1671.8470314698061</v>
      </c>
      <c r="L103" s="8">
        <f t="shared" si="50"/>
        <v>941.46293172746664</v>
      </c>
      <c r="O103" s="6"/>
      <c r="P103" s="6"/>
      <c r="Q103" s="6"/>
      <c r="R103" s="6"/>
      <c r="S103" s="6"/>
      <c r="T103" s="6"/>
      <c r="U103" s="6"/>
      <c r="V103" s="6"/>
      <c r="W103" s="6"/>
      <c r="X103" s="6"/>
      <c r="Y103" s="6"/>
      <c r="Z103" s="6"/>
    </row>
    <row r="104" spans="1:26">
      <c r="A104" s="8" t="s">
        <v>2</v>
      </c>
      <c r="B104" s="8">
        <f t="shared" ref="B104:L108" si="51">B70-B92</f>
        <v>8184.507537784797</v>
      </c>
      <c r="C104" s="8">
        <f t="shared" si="51"/>
        <v>9325.9109331870422</v>
      </c>
      <c r="D104" s="8">
        <f t="shared" si="51"/>
        <v>8494.9997597516412</v>
      </c>
      <c r="E104" s="8">
        <f t="shared" si="51"/>
        <v>1407.3882712767081</v>
      </c>
      <c r="F104" s="8">
        <f t="shared" si="51"/>
        <v>2091.7876135894767</v>
      </c>
      <c r="G104" s="8">
        <f t="shared" si="51"/>
        <v>3131.654108434981</v>
      </c>
      <c r="H104" s="8">
        <f t="shared" si="51"/>
        <v>2543.140421858363</v>
      </c>
      <c r="I104" s="8">
        <f t="shared" si="51"/>
        <v>482.94337289829855</v>
      </c>
      <c r="J104" s="8">
        <f t="shared" si="51"/>
        <v>2024.0266617936795</v>
      </c>
      <c r="K104" s="8">
        <f t="shared" si="51"/>
        <v>4942.939276816287</v>
      </c>
      <c r="L104" s="8">
        <f t="shared" si="51"/>
        <v>3441.2104757351626</v>
      </c>
      <c r="O104" s="6"/>
      <c r="P104" s="6"/>
      <c r="Q104" s="6"/>
      <c r="R104" s="6"/>
      <c r="S104" s="6"/>
      <c r="T104" s="6"/>
      <c r="U104" s="6"/>
      <c r="V104" s="6"/>
      <c r="W104" s="6"/>
      <c r="X104" s="6"/>
      <c r="Y104" s="6"/>
      <c r="Z104" s="6"/>
    </row>
    <row r="105" spans="1:26">
      <c r="A105" s="8" t="s">
        <v>3</v>
      </c>
      <c r="B105" s="8">
        <f t="shared" si="51"/>
        <v>1475.0524435690895</v>
      </c>
      <c r="C105" s="8">
        <f t="shared" si="51"/>
        <v>3205.3602319949714</v>
      </c>
      <c r="D105" s="8">
        <f t="shared" si="51"/>
        <v>2328.7922498944099</v>
      </c>
      <c r="E105" s="8">
        <f t="shared" si="51"/>
        <v>6784.3059274149418</v>
      </c>
      <c r="F105" s="8">
        <f t="shared" si="51"/>
        <v>2689.3015530045086</v>
      </c>
      <c r="G105" s="8">
        <f t="shared" si="51"/>
        <v>3293.2403199338878</v>
      </c>
      <c r="H105" s="8">
        <f>H71-H93</f>
        <v>51.858679866738385</v>
      </c>
      <c r="I105" s="8">
        <f t="shared" si="51"/>
        <v>6832.9061705884524</v>
      </c>
      <c r="J105" s="8">
        <f t="shared" si="51"/>
        <v>8675.5859330077074</v>
      </c>
      <c r="K105" s="8">
        <f t="shared" si="51"/>
        <v>8316.7770534369629</v>
      </c>
      <c r="L105" s="8">
        <f t="shared" si="51"/>
        <v>7018.0814849544258</v>
      </c>
      <c r="O105" s="6"/>
      <c r="P105" s="6"/>
      <c r="Q105" s="6"/>
      <c r="R105" s="6"/>
      <c r="S105" s="6"/>
      <c r="T105" s="6"/>
      <c r="U105" s="6"/>
      <c r="V105" s="6"/>
      <c r="W105" s="6"/>
      <c r="X105" s="6"/>
      <c r="Y105" s="6"/>
      <c r="Z105" s="6"/>
    </row>
    <row r="106" spans="1:26">
      <c r="A106" s="8" t="s">
        <v>4</v>
      </c>
      <c r="B106" s="8">
        <f t="shared" si="51"/>
        <v>28963.393890384803</v>
      </c>
      <c r="C106" s="8">
        <f t="shared" si="51"/>
        <v>6649.1037592442299</v>
      </c>
      <c r="D106" s="8">
        <f t="shared" si="51"/>
        <v>4238.4061754722497</v>
      </c>
      <c r="E106" s="8">
        <f t="shared" si="51"/>
        <v>25478.787752963341</v>
      </c>
      <c r="F106" s="8">
        <f t="shared" si="51"/>
        <v>15509.33369266073</v>
      </c>
      <c r="G106" s="8">
        <f t="shared" si="51"/>
        <v>1250.9485480570293</v>
      </c>
      <c r="H106" s="8">
        <f t="shared" si="51"/>
        <v>1465.8463648489269</v>
      </c>
      <c r="I106" s="8">
        <f t="shared" si="51"/>
        <v>8642.2726428962196</v>
      </c>
      <c r="J106" s="8">
        <f t="shared" si="51"/>
        <v>8342.6007858036901</v>
      </c>
      <c r="K106" s="8">
        <f t="shared" si="51"/>
        <v>7696.1295945488964</v>
      </c>
      <c r="L106" s="8">
        <f t="shared" si="51"/>
        <v>6674.9123605781351</v>
      </c>
      <c r="O106" s="6"/>
      <c r="P106" s="6"/>
      <c r="Q106" s="6"/>
      <c r="R106" s="6"/>
      <c r="S106" s="6"/>
      <c r="T106" s="6"/>
      <c r="U106" s="6"/>
      <c r="V106" s="6"/>
      <c r="W106" s="6"/>
      <c r="X106" s="6"/>
      <c r="Y106" s="6"/>
      <c r="Z106" s="6"/>
    </row>
    <row r="107" spans="1:26">
      <c r="A107" s="8" t="s">
        <v>5</v>
      </c>
      <c r="B107" s="8">
        <f t="shared" si="51"/>
        <v>24956.639282288554</v>
      </c>
      <c r="C107" s="8">
        <f t="shared" si="51"/>
        <v>18761.625534397448</v>
      </c>
      <c r="D107" s="8">
        <f t="shared" si="51"/>
        <v>5559.9660991867422</v>
      </c>
      <c r="E107" s="8">
        <f t="shared" si="51"/>
        <v>3385.5360321797198</v>
      </c>
      <c r="F107" s="8">
        <f t="shared" si="51"/>
        <v>9237.3942822685785</v>
      </c>
      <c r="G107" s="8">
        <f t="shared" si="51"/>
        <v>3510.5485884197406</v>
      </c>
      <c r="H107" s="8">
        <f t="shared" si="51"/>
        <v>490.3362928206916</v>
      </c>
      <c r="I107" s="8">
        <f t="shared" si="51"/>
        <v>7127.7928636244906</v>
      </c>
      <c r="J107" s="8">
        <f t="shared" si="51"/>
        <v>6288.5538275118306</v>
      </c>
      <c r="K107" s="8">
        <f t="shared" si="51"/>
        <v>4534.3519636032433</v>
      </c>
      <c r="L107" s="8">
        <f t="shared" si="51"/>
        <v>9472.0789120169065</v>
      </c>
      <c r="O107" s="6"/>
      <c r="P107" s="6"/>
      <c r="Q107" s="6"/>
      <c r="R107" s="6"/>
      <c r="S107" s="6"/>
      <c r="T107" s="6"/>
      <c r="U107" s="6"/>
      <c r="V107" s="6"/>
      <c r="W107" s="6"/>
      <c r="X107" s="6"/>
      <c r="Y107" s="6"/>
      <c r="Z107" s="6"/>
    </row>
    <row r="108" spans="1:26">
      <c r="A108" s="8" t="s">
        <v>6</v>
      </c>
      <c r="B108" s="8">
        <f t="shared" si="51"/>
        <v>13212.992946684884</v>
      </c>
      <c r="C108" s="8">
        <f t="shared" si="51"/>
        <v>2167.9686799051415</v>
      </c>
      <c r="D108" s="8">
        <f t="shared" si="51"/>
        <v>4592.3401063956844</v>
      </c>
      <c r="E108" s="8">
        <f t="shared" si="51"/>
        <v>1770.9023729045293</v>
      </c>
      <c r="F108" s="8">
        <f t="shared" si="51"/>
        <v>2300.1265061155718</v>
      </c>
      <c r="G108" s="8">
        <f t="shared" si="51"/>
        <v>6888.5174540373264</v>
      </c>
      <c r="H108" s="8">
        <f t="shared" si="51"/>
        <v>4967.7831440682348</v>
      </c>
      <c r="I108" s="8">
        <f t="shared" si="51"/>
        <v>2915.1600656211376</v>
      </c>
      <c r="J108" s="8">
        <f t="shared" si="51"/>
        <v>7001.4088404725771</v>
      </c>
      <c r="K108" s="8">
        <f t="shared" si="51"/>
        <v>5049.4391774704272</v>
      </c>
      <c r="L108" s="8">
        <f t="shared" si="51"/>
        <v>5109.6738215901714</v>
      </c>
      <c r="O108" s="6"/>
      <c r="P108" s="6"/>
      <c r="Q108" s="6"/>
      <c r="R108" s="6"/>
      <c r="S108" s="6"/>
      <c r="T108" s="6"/>
      <c r="U108" s="6"/>
      <c r="V108" s="6"/>
      <c r="W108" s="6"/>
      <c r="X108" s="6"/>
      <c r="Y108" s="6"/>
      <c r="Z108" s="6"/>
    </row>
    <row r="109" spans="1:26">
      <c r="A109" s="6" t="s">
        <v>7</v>
      </c>
      <c r="B109" s="8">
        <f>SUM(B103:B108)</f>
        <v>85243.524133382773</v>
      </c>
      <c r="C109" s="8">
        <f t="shared" ref="C109:L109" si="52">SUM(C103:C108)</f>
        <v>50997.897893179121</v>
      </c>
      <c r="D109" s="8">
        <f t="shared" si="52"/>
        <v>31808.146744805745</v>
      </c>
      <c r="E109" s="8">
        <f t="shared" si="52"/>
        <v>42942.124934907522</v>
      </c>
      <c r="F109" s="8">
        <f t="shared" si="52"/>
        <v>34106.249972316058</v>
      </c>
      <c r="G109" s="8">
        <f t="shared" si="52"/>
        <v>22217.286113577145</v>
      </c>
      <c r="H109" s="8">
        <f t="shared" si="52"/>
        <v>9744.7809760470846</v>
      </c>
      <c r="I109" s="8">
        <f t="shared" si="52"/>
        <v>41475.235485397105</v>
      </c>
      <c r="J109" s="8">
        <f t="shared" si="52"/>
        <v>39621.296709089853</v>
      </c>
      <c r="K109" s="8">
        <f t="shared" si="52"/>
        <v>32211.484097345623</v>
      </c>
      <c r="L109" s="8">
        <f t="shared" si="52"/>
        <v>32657.419986602268</v>
      </c>
      <c r="O109" s="6"/>
      <c r="P109" s="6"/>
      <c r="Q109" s="6"/>
      <c r="R109" s="6"/>
      <c r="S109" s="6"/>
      <c r="T109" s="6"/>
      <c r="U109" s="6"/>
      <c r="V109" s="6"/>
      <c r="W109" s="6"/>
      <c r="X109" s="6"/>
      <c r="Y109" s="6"/>
      <c r="Z109" s="6"/>
    </row>
    <row r="110" spans="1:26">
      <c r="O110" s="6"/>
      <c r="P110" s="6"/>
      <c r="Q110" s="6"/>
      <c r="R110" s="6"/>
      <c r="S110" s="6"/>
      <c r="T110" s="6"/>
      <c r="U110" s="6"/>
      <c r="V110" s="6"/>
      <c r="W110" s="6"/>
      <c r="X110" s="6"/>
      <c r="Y110" s="6"/>
      <c r="Z110" s="6"/>
    </row>
    <row r="111" spans="1:26">
      <c r="A111" s="51" t="s">
        <v>158</v>
      </c>
      <c r="B111" s="51"/>
      <c r="C111" s="51"/>
      <c r="D111" s="51"/>
      <c r="E111" s="51"/>
      <c r="F111" s="51"/>
      <c r="G111" s="51"/>
      <c r="H111" s="51"/>
      <c r="I111" s="51"/>
      <c r="J111" s="51"/>
      <c r="K111" s="51"/>
      <c r="L111" s="51"/>
      <c r="M111" s="8" t="s">
        <v>137</v>
      </c>
      <c r="O111" s="6"/>
      <c r="P111" s="6"/>
      <c r="Q111" s="6"/>
      <c r="R111" s="6"/>
      <c r="S111" s="6"/>
      <c r="T111" s="6"/>
      <c r="U111" s="6"/>
      <c r="V111" s="6"/>
      <c r="W111" s="6"/>
      <c r="X111" s="6"/>
      <c r="Y111" s="6"/>
      <c r="Z111" s="6"/>
    </row>
    <row r="112" spans="1:26">
      <c r="A112" s="8" t="s">
        <v>0</v>
      </c>
      <c r="B112" s="6">
        <v>2020</v>
      </c>
      <c r="C112" s="6">
        <v>2021</v>
      </c>
      <c r="D112" s="6">
        <v>2022</v>
      </c>
      <c r="E112" s="6">
        <v>2023</v>
      </c>
      <c r="F112" s="6">
        <v>2024</v>
      </c>
      <c r="G112" s="6">
        <v>2025</v>
      </c>
      <c r="H112" s="6">
        <v>2026</v>
      </c>
      <c r="I112" s="6">
        <v>2027</v>
      </c>
      <c r="J112" s="6">
        <v>2028</v>
      </c>
      <c r="K112" s="6">
        <v>2029</v>
      </c>
      <c r="L112" s="6">
        <v>2030</v>
      </c>
      <c r="O112" s="6"/>
      <c r="P112" s="6"/>
      <c r="Q112" s="6"/>
      <c r="R112" s="6"/>
      <c r="S112" s="6"/>
      <c r="T112" s="6"/>
      <c r="U112" s="6"/>
      <c r="V112" s="6"/>
      <c r="W112" s="6"/>
      <c r="X112" s="6"/>
      <c r="Y112" s="6"/>
      <c r="Z112" s="6"/>
    </row>
    <row r="113" spans="1:26">
      <c r="A113" s="8" t="s">
        <v>1</v>
      </c>
      <c r="B113" s="8">
        <f>B48-B91</f>
        <v>13977.469101179391</v>
      </c>
      <c r="C113" s="8">
        <f t="shared" ref="C113:L113" si="53">C48-C91</f>
        <v>20394.99089146778</v>
      </c>
      <c r="D113" s="8">
        <f t="shared" si="53"/>
        <v>20001.235559631255</v>
      </c>
      <c r="E113" s="8">
        <f t="shared" si="53"/>
        <v>20900.328852203267</v>
      </c>
      <c r="F113" s="8">
        <f t="shared" si="53"/>
        <v>21803.961667220923</v>
      </c>
      <c r="G113" s="8">
        <f t="shared" si="53"/>
        <v>26671.663505746634</v>
      </c>
      <c r="H113" s="8">
        <f t="shared" si="53"/>
        <v>22755.102483636583</v>
      </c>
      <c r="I113" s="8">
        <f t="shared" si="53"/>
        <v>38003.446780820959</v>
      </c>
      <c r="J113" s="8">
        <f t="shared" si="53"/>
        <v>29818.407071552821</v>
      </c>
      <c r="K113" s="8">
        <f t="shared" si="53"/>
        <v>34831.033442522283</v>
      </c>
      <c r="L113" s="8">
        <f t="shared" si="53"/>
        <v>34100.649342779943</v>
      </c>
      <c r="O113" s="6"/>
      <c r="P113" s="6"/>
      <c r="Q113" s="6"/>
      <c r="R113" s="6"/>
      <c r="S113" s="6"/>
      <c r="T113" s="6"/>
      <c r="U113" s="6"/>
      <c r="V113" s="6"/>
      <c r="W113" s="6"/>
      <c r="X113" s="6"/>
      <c r="Y113" s="6"/>
      <c r="Z113" s="6"/>
    </row>
    <row r="114" spans="1:26">
      <c r="A114" s="8" t="s">
        <v>2</v>
      </c>
      <c r="B114" s="8">
        <f t="shared" ref="B114:L118" si="54">B49-B92</f>
        <v>8698.2900760075281</v>
      </c>
      <c r="C114" s="8">
        <f t="shared" si="54"/>
        <v>10353.47600963249</v>
      </c>
      <c r="D114" s="8">
        <f t="shared" si="54"/>
        <v>10036.34737441982</v>
      </c>
      <c r="E114" s="8">
        <f t="shared" si="54"/>
        <v>3462.5184241676179</v>
      </c>
      <c r="F114" s="8">
        <f t="shared" si="54"/>
        <v>4660.700304703103</v>
      </c>
      <c r="G114" s="8">
        <f t="shared" si="54"/>
        <v>6214.3493377713385</v>
      </c>
      <c r="H114" s="8">
        <f t="shared" si="54"/>
        <v>5625.8356511947204</v>
      </c>
      <c r="I114" s="8">
        <f t="shared" si="54"/>
        <v>3565.638602234656</v>
      </c>
      <c r="J114" s="8">
        <f t="shared" si="54"/>
        <v>5106.721891130037</v>
      </c>
      <c r="K114" s="8">
        <f t="shared" si="54"/>
        <v>8025.6345061526445</v>
      </c>
      <c r="L114" s="8">
        <f t="shared" si="54"/>
        <v>6523.9057050715201</v>
      </c>
      <c r="O114" s="6"/>
      <c r="P114" s="6"/>
      <c r="Q114" s="6"/>
      <c r="R114" s="6"/>
      <c r="S114" s="6"/>
      <c r="T114" s="6"/>
      <c r="U114" s="6"/>
      <c r="V114" s="6"/>
      <c r="W114" s="6"/>
      <c r="X114" s="6"/>
      <c r="Y114" s="6"/>
      <c r="Z114" s="6"/>
    </row>
    <row r="115" spans="1:26">
      <c r="A115" s="8" t="s">
        <v>3</v>
      </c>
      <c r="B115" s="8">
        <f t="shared" si="54"/>
        <v>4671.6816285066307</v>
      </c>
      <c r="C115" s="8">
        <f t="shared" si="54"/>
        <v>9598.6186018700246</v>
      </c>
      <c r="D115" s="8">
        <f t="shared" si="54"/>
        <v>11918.679804707004</v>
      </c>
      <c r="E115" s="8">
        <f t="shared" si="54"/>
        <v>19570.822667165048</v>
      </c>
      <c r="F115" s="8">
        <f t="shared" si="54"/>
        <v>18672.447477692156</v>
      </c>
      <c r="G115" s="8">
        <f t="shared" si="54"/>
        <v>22473.015429559047</v>
      </c>
      <c r="H115" s="8">
        <f>H50-H93</f>
        <v>19231.633789491898</v>
      </c>
      <c r="I115" s="8">
        <f t="shared" si="54"/>
        <v>26012.681280213612</v>
      </c>
      <c r="J115" s="8">
        <f t="shared" si="54"/>
        <v>27855.361042632867</v>
      </c>
      <c r="K115" s="8">
        <f t="shared" si="54"/>
        <v>27496.552163062122</v>
      </c>
      <c r="L115" s="8">
        <f t="shared" si="54"/>
        <v>26197.856594579585</v>
      </c>
      <c r="O115" s="6"/>
      <c r="P115" s="6"/>
      <c r="Q115" s="6"/>
      <c r="R115" s="6"/>
      <c r="S115" s="6"/>
      <c r="T115" s="6"/>
      <c r="U115" s="6"/>
      <c r="V115" s="6"/>
      <c r="W115" s="6"/>
      <c r="X115" s="6"/>
      <c r="Y115" s="6"/>
      <c r="Z115" s="6"/>
    </row>
    <row r="116" spans="1:26">
      <c r="A116" s="8" t="s">
        <v>4</v>
      </c>
      <c r="B116" s="8">
        <f t="shared" si="54"/>
        <v>31188.517996742812</v>
      </c>
      <c r="C116" s="8">
        <f t="shared" si="54"/>
        <v>10769.351971960248</v>
      </c>
      <c r="D116" s="8">
        <f t="shared" si="54"/>
        <v>8231.7784945462772</v>
      </c>
      <c r="E116" s="8">
        <f t="shared" si="54"/>
        <v>30735.284178395348</v>
      </c>
      <c r="F116" s="8">
        <f t="shared" si="54"/>
        <v>22778.954224450747</v>
      </c>
      <c r="G116" s="8">
        <f t="shared" si="54"/>
        <v>10209.693186205055</v>
      </c>
      <c r="H116" s="8">
        <f t="shared" si="54"/>
        <v>7504.5910029969527</v>
      </c>
      <c r="I116" s="8">
        <f t="shared" si="54"/>
        <v>12391.017281044245</v>
      </c>
      <c r="J116" s="8">
        <f t="shared" si="54"/>
        <v>10435.345423951716</v>
      </c>
      <c r="K116" s="8">
        <f t="shared" si="54"/>
        <v>6068.8742326969223</v>
      </c>
      <c r="L116" s="8">
        <f t="shared" si="54"/>
        <v>3315.656998726161</v>
      </c>
      <c r="O116" s="6"/>
      <c r="P116" s="6"/>
      <c r="Q116" s="6"/>
      <c r="R116" s="6"/>
      <c r="S116" s="6"/>
      <c r="T116" s="6"/>
      <c r="U116" s="6"/>
      <c r="V116" s="6"/>
      <c r="W116" s="6"/>
      <c r="X116" s="6"/>
      <c r="Y116" s="6"/>
      <c r="Z116" s="6"/>
    </row>
    <row r="117" spans="1:26">
      <c r="A117" s="8" t="s">
        <v>5</v>
      </c>
      <c r="B117" s="8">
        <f t="shared" si="54"/>
        <v>26368.93660911129</v>
      </c>
      <c r="C117" s="8">
        <f t="shared" si="54"/>
        <v>21586.220188042891</v>
      </c>
      <c r="D117" s="8">
        <f t="shared" si="54"/>
        <v>9796.8580796549213</v>
      </c>
      <c r="E117" s="8">
        <f t="shared" si="54"/>
        <v>9034.7253394706058</v>
      </c>
      <c r="F117" s="8">
        <f t="shared" si="54"/>
        <v>16298.880916382201</v>
      </c>
      <c r="G117" s="8">
        <f t="shared" si="54"/>
        <v>11984.332549356099</v>
      </c>
      <c r="H117" s="8">
        <f t="shared" si="54"/>
        <v>8964.1202537570498</v>
      </c>
      <c r="I117" s="8">
        <f t="shared" si="54"/>
        <v>15601.576824560849</v>
      </c>
      <c r="J117" s="8">
        <f t="shared" si="54"/>
        <v>14762.337788448189</v>
      </c>
      <c r="K117" s="8">
        <f t="shared" si="54"/>
        <v>13008.135924539602</v>
      </c>
      <c r="L117" s="8">
        <f t="shared" si="54"/>
        <v>17945.862872953265</v>
      </c>
      <c r="O117" s="6"/>
      <c r="P117" s="6"/>
      <c r="Q117" s="6"/>
      <c r="R117" s="6"/>
      <c r="S117" s="6"/>
      <c r="T117" s="6"/>
      <c r="U117" s="6"/>
      <c r="V117" s="6"/>
      <c r="W117" s="6"/>
      <c r="X117" s="6"/>
      <c r="Y117" s="6"/>
      <c r="Z117" s="6"/>
    </row>
    <row r="118" spans="1:26">
      <c r="A118" s="8" t="s">
        <v>6</v>
      </c>
      <c r="B118" s="8">
        <f t="shared" si="54"/>
        <v>17338.62872183515</v>
      </c>
      <c r="C118" s="8">
        <f t="shared" si="54"/>
        <v>10419.240230205702</v>
      </c>
      <c r="D118" s="8">
        <f t="shared" si="54"/>
        <v>16969.24743184651</v>
      </c>
      <c r="E118" s="8">
        <f t="shared" si="54"/>
        <v>18273.445473505621</v>
      </c>
      <c r="F118" s="8">
        <f t="shared" si="54"/>
        <v>22928.305381866929</v>
      </c>
      <c r="G118" s="8">
        <f t="shared" si="54"/>
        <v>31642.332104938978</v>
      </c>
      <c r="H118" s="8">
        <f t="shared" si="54"/>
        <v>29721.597794969886</v>
      </c>
      <c r="I118" s="8">
        <f t="shared" si="54"/>
        <v>27668.974716522789</v>
      </c>
      <c r="J118" s="8">
        <f t="shared" si="54"/>
        <v>31755.223491374229</v>
      </c>
      <c r="K118" s="8">
        <f t="shared" si="54"/>
        <v>29803.253828372079</v>
      </c>
      <c r="L118" s="8">
        <f t="shared" si="54"/>
        <v>29863.488472491823</v>
      </c>
      <c r="O118" s="6"/>
      <c r="P118" s="6"/>
      <c r="Q118" s="6"/>
      <c r="R118" s="6"/>
      <c r="S118" s="6"/>
      <c r="T118" s="6"/>
      <c r="U118" s="6"/>
      <c r="V118" s="6"/>
      <c r="W118" s="6"/>
      <c r="X118" s="6"/>
      <c r="Y118" s="6"/>
      <c r="Z118" s="6"/>
    </row>
    <row r="119" spans="1:26">
      <c r="A119" s="6" t="s">
        <v>7</v>
      </c>
      <c r="B119" s="8">
        <f>SUM(B113:B118)</f>
        <v>102243.5241333828</v>
      </c>
      <c r="C119" s="8">
        <f t="shared" ref="C119:L119" si="55">SUM(C113:C118)</f>
        <v>83121.897893179135</v>
      </c>
      <c r="D119" s="8">
        <f t="shared" si="55"/>
        <v>76954.146744805796</v>
      </c>
      <c r="E119" s="8">
        <f t="shared" si="55"/>
        <v>101977.12493490751</v>
      </c>
      <c r="F119" s="8">
        <f t="shared" si="55"/>
        <v>107143.24997231606</v>
      </c>
      <c r="G119" s="8">
        <f t="shared" si="55"/>
        <v>109195.38611357714</v>
      </c>
      <c r="H119" s="8">
        <f t="shared" si="55"/>
        <v>93802.88097604709</v>
      </c>
      <c r="I119" s="8">
        <f t="shared" si="55"/>
        <v>123243.33548539711</v>
      </c>
      <c r="J119" s="8">
        <f t="shared" si="55"/>
        <v>119733.39670908985</v>
      </c>
      <c r="K119" s="8">
        <f t="shared" si="55"/>
        <v>119233.48409734566</v>
      </c>
      <c r="L119" s="8">
        <f t="shared" si="55"/>
        <v>117947.4199866023</v>
      </c>
      <c r="O119" s="6"/>
      <c r="P119" s="6"/>
      <c r="Q119" s="6"/>
      <c r="R119" s="6"/>
      <c r="S119" s="6"/>
      <c r="T119" s="6"/>
      <c r="U119" s="6"/>
      <c r="V119" s="6"/>
      <c r="W119" s="6"/>
      <c r="X119" s="6"/>
      <c r="Y119" s="6"/>
      <c r="Z119" s="6"/>
    </row>
    <row r="120" spans="1:26">
      <c r="O120" s="6"/>
      <c r="P120" s="6"/>
      <c r="Q120" s="6"/>
      <c r="R120" s="6"/>
      <c r="S120" s="6"/>
      <c r="T120" s="6"/>
      <c r="U120" s="6"/>
      <c r="V120" s="6"/>
      <c r="W120" s="6"/>
      <c r="X120" s="6"/>
      <c r="Y120" s="6"/>
      <c r="Z120" s="6"/>
    </row>
    <row r="121" spans="1:26">
      <c r="A121" s="51" t="s">
        <v>159</v>
      </c>
      <c r="B121" s="51"/>
      <c r="C121" s="51"/>
      <c r="D121" s="51"/>
      <c r="E121" s="51"/>
      <c r="F121" s="51"/>
      <c r="G121" s="51"/>
      <c r="H121" s="51"/>
      <c r="I121" s="51"/>
      <c r="J121" s="51"/>
      <c r="K121" s="51"/>
      <c r="L121" s="51"/>
      <c r="M121" s="8" t="s">
        <v>137</v>
      </c>
      <c r="O121" s="6"/>
      <c r="P121" s="6"/>
      <c r="Q121" s="6"/>
      <c r="R121" s="6"/>
      <c r="S121" s="6"/>
      <c r="T121" s="6"/>
      <c r="U121" s="6"/>
      <c r="V121" s="6"/>
      <c r="W121" s="6"/>
      <c r="X121" s="6"/>
      <c r="Y121" s="6"/>
      <c r="Z121" s="6"/>
    </row>
    <row r="122" spans="1:26">
      <c r="A122" s="8" t="s">
        <v>0</v>
      </c>
      <c r="B122" s="6">
        <v>2020</v>
      </c>
      <c r="C122" s="6">
        <v>2021</v>
      </c>
      <c r="D122" s="6">
        <v>2022</v>
      </c>
      <c r="E122" s="6">
        <v>2023</v>
      </c>
      <c r="F122" s="6">
        <v>2024</v>
      </c>
      <c r="G122" s="6">
        <v>2025</v>
      </c>
      <c r="H122" s="6">
        <v>2026</v>
      </c>
      <c r="I122" s="6">
        <v>2027</v>
      </c>
      <c r="J122" s="6">
        <v>2028</v>
      </c>
      <c r="K122" s="6">
        <v>2029</v>
      </c>
      <c r="L122" s="6">
        <v>2030</v>
      </c>
      <c r="O122" s="6"/>
      <c r="P122" s="6"/>
      <c r="Q122" s="6"/>
      <c r="R122" s="6"/>
      <c r="S122" s="6"/>
      <c r="T122" s="6"/>
      <c r="U122" s="6"/>
      <c r="V122" s="6"/>
      <c r="W122" s="6"/>
      <c r="X122" s="6"/>
      <c r="Y122" s="6"/>
      <c r="Z122" s="6"/>
    </row>
    <row r="123" spans="1:26">
      <c r="A123" s="8" t="s">
        <v>1</v>
      </c>
      <c r="B123" s="8">
        <f t="shared" ref="B123:L128" si="56">B37-B91</f>
        <v>19287.273461119155</v>
      </c>
      <c r="C123" s="8">
        <f t="shared" si="56"/>
        <v>31014.599611347308</v>
      </c>
      <c r="D123" s="8">
        <f t="shared" si="56"/>
        <v>35930.648639450548</v>
      </c>
      <c r="E123" s="8">
        <f t="shared" si="56"/>
        <v>42139.546291962324</v>
      </c>
      <c r="F123" s="8">
        <f t="shared" si="56"/>
        <v>48352.983466919744</v>
      </c>
      <c r="G123" s="8">
        <f t="shared" si="56"/>
        <v>58530.489665385219</v>
      </c>
      <c r="H123" s="8">
        <f t="shared" si="56"/>
        <v>54613.928643275169</v>
      </c>
      <c r="I123" s="8">
        <f t="shared" si="56"/>
        <v>69862.272940459545</v>
      </c>
      <c r="J123" s="8">
        <f t="shared" si="56"/>
        <v>61677.233231191407</v>
      </c>
      <c r="K123" s="8">
        <f t="shared" si="56"/>
        <v>66689.859602160868</v>
      </c>
      <c r="L123" s="8">
        <f t="shared" si="56"/>
        <v>65959.475502418529</v>
      </c>
      <c r="O123" s="6"/>
      <c r="P123" s="6"/>
      <c r="Q123" s="6"/>
      <c r="R123" s="6"/>
      <c r="S123" s="6"/>
      <c r="T123" s="6"/>
      <c r="U123" s="6"/>
      <c r="V123" s="6"/>
      <c r="W123" s="6"/>
      <c r="X123" s="6"/>
      <c r="Y123" s="6"/>
      <c r="Z123" s="6"/>
    </row>
    <row r="124" spans="1:26">
      <c r="A124" s="8" t="s">
        <v>2</v>
      </c>
      <c r="B124" s="8">
        <f t="shared" si="56"/>
        <v>9191.9242793979793</v>
      </c>
      <c r="C124" s="8">
        <f t="shared" si="56"/>
        <v>11340.744416413421</v>
      </c>
      <c r="D124" s="8">
        <f t="shared" si="56"/>
        <v>11517.249984591203</v>
      </c>
      <c r="E124" s="8">
        <f t="shared" si="56"/>
        <v>5437.0552377294662</v>
      </c>
      <c r="F124" s="8">
        <f t="shared" si="56"/>
        <v>7128.871321655417</v>
      </c>
      <c r="G124" s="8">
        <f t="shared" si="56"/>
        <v>9176.1545581141036</v>
      </c>
      <c r="H124" s="8">
        <f t="shared" si="56"/>
        <v>8587.6408715374855</v>
      </c>
      <c r="I124" s="8">
        <f t="shared" si="56"/>
        <v>6527.4438225774211</v>
      </c>
      <c r="J124" s="8">
        <f t="shared" si="56"/>
        <v>8068.5271114728021</v>
      </c>
      <c r="K124" s="8">
        <f t="shared" si="56"/>
        <v>10987.43972649541</v>
      </c>
      <c r="L124" s="8">
        <f t="shared" si="56"/>
        <v>9485.7109254142924</v>
      </c>
      <c r="O124" s="6"/>
      <c r="P124" s="6"/>
      <c r="Q124" s="6"/>
      <c r="R124" s="6"/>
      <c r="S124" s="6"/>
      <c r="T124" s="6"/>
      <c r="U124" s="6"/>
      <c r="V124" s="6"/>
      <c r="W124" s="6"/>
      <c r="X124" s="6"/>
      <c r="Y124" s="6"/>
      <c r="Z124" s="6"/>
    </row>
    <row r="125" spans="1:26">
      <c r="A125" s="8" t="s">
        <v>3</v>
      </c>
      <c r="B125" s="8">
        <f t="shared" si="56"/>
        <v>7742.9528061916935</v>
      </c>
      <c r="C125" s="8">
        <f t="shared" si="56"/>
        <v>15741.160957240179</v>
      </c>
      <c r="D125" s="8">
        <f t="shared" si="56"/>
        <v>21132.493337762222</v>
      </c>
      <c r="E125" s="8">
        <f t="shared" si="56"/>
        <v>31855.907377905358</v>
      </c>
      <c r="F125" s="8">
        <f t="shared" si="56"/>
        <v>34028.803366117529</v>
      </c>
      <c r="G125" s="8">
        <f t="shared" si="56"/>
        <v>40900.642495669512</v>
      </c>
      <c r="H125" s="8">
        <f t="shared" si="56"/>
        <v>37659.260855602362</v>
      </c>
      <c r="I125" s="8">
        <f t="shared" si="56"/>
        <v>44440.308346324076</v>
      </c>
      <c r="J125" s="8">
        <f t="shared" si="56"/>
        <v>46282.988108743331</v>
      </c>
      <c r="K125" s="8">
        <f t="shared" si="56"/>
        <v>45924.179229172587</v>
      </c>
      <c r="L125" s="8">
        <f t="shared" si="56"/>
        <v>44625.48366069005</v>
      </c>
      <c r="O125" s="6"/>
      <c r="P125" s="6"/>
      <c r="Q125" s="6"/>
      <c r="R125" s="6"/>
      <c r="S125" s="6"/>
      <c r="T125" s="6"/>
      <c r="U125" s="6"/>
      <c r="V125" s="6"/>
      <c r="W125" s="6"/>
      <c r="X125" s="6"/>
      <c r="Y125" s="6"/>
      <c r="Z125" s="6"/>
    </row>
    <row r="126" spans="1:26">
      <c r="A126" s="8" t="s">
        <v>4</v>
      </c>
      <c r="B126" s="8">
        <f t="shared" si="56"/>
        <v>33326.382334224021</v>
      </c>
      <c r="C126" s="8">
        <f t="shared" si="56"/>
        <v>15045.080646922695</v>
      </c>
      <c r="D126" s="8">
        <f t="shared" si="56"/>
        <v>14645.371506989934</v>
      </c>
      <c r="E126" s="8">
        <f t="shared" si="56"/>
        <v>39286.741528320243</v>
      </c>
      <c r="F126" s="8">
        <f t="shared" si="56"/>
        <v>33468.27591185685</v>
      </c>
      <c r="G126" s="8">
        <f t="shared" si="56"/>
        <v>23036.879211092397</v>
      </c>
      <c r="H126" s="8">
        <f t="shared" si="56"/>
        <v>20331.777027884295</v>
      </c>
      <c r="I126" s="8">
        <f t="shared" si="56"/>
        <v>25218.203305931587</v>
      </c>
      <c r="J126" s="8">
        <f t="shared" si="56"/>
        <v>23262.531448839058</v>
      </c>
      <c r="K126" s="8">
        <f t="shared" si="56"/>
        <v>18896.060257584264</v>
      </c>
      <c r="L126" s="8">
        <f t="shared" si="56"/>
        <v>16142.843023613503</v>
      </c>
      <c r="O126" s="6"/>
      <c r="P126" s="6"/>
      <c r="Q126" s="6"/>
      <c r="R126" s="6"/>
      <c r="S126" s="6"/>
      <c r="T126" s="6"/>
      <c r="U126" s="6"/>
      <c r="V126" s="6"/>
      <c r="W126" s="6"/>
      <c r="X126" s="6"/>
      <c r="Y126" s="6"/>
      <c r="Z126" s="6"/>
    </row>
    <row r="127" spans="1:26">
      <c r="A127" s="8" t="s">
        <v>5</v>
      </c>
      <c r="B127" s="8">
        <f t="shared" si="56"/>
        <v>27725.849727038993</v>
      </c>
      <c r="C127" s="8">
        <f t="shared" si="56"/>
        <v>24300.046423898326</v>
      </c>
      <c r="D127" s="8">
        <f t="shared" si="56"/>
        <v>13867.597433438059</v>
      </c>
      <c r="E127" s="8">
        <f t="shared" si="56"/>
        <v>14462.377811181475</v>
      </c>
      <c r="F127" s="8">
        <f t="shared" si="56"/>
        <v>23083.446506020773</v>
      </c>
      <c r="G127" s="8">
        <f t="shared" si="56"/>
        <v>20125.811256922374</v>
      </c>
      <c r="H127" s="8">
        <f t="shared" si="56"/>
        <v>17105.598961323325</v>
      </c>
      <c r="I127" s="8">
        <f t="shared" si="56"/>
        <v>23743.055532127124</v>
      </c>
      <c r="J127" s="8">
        <f t="shared" si="56"/>
        <v>22903.816496014464</v>
      </c>
      <c r="K127" s="8">
        <f t="shared" si="56"/>
        <v>21149.614632105877</v>
      </c>
      <c r="L127" s="8">
        <f t="shared" si="56"/>
        <v>26087.34158051954</v>
      </c>
      <c r="O127" s="6"/>
      <c r="P127" s="6"/>
      <c r="Q127" s="6"/>
      <c r="R127" s="6"/>
      <c r="S127" s="6"/>
      <c r="T127" s="6"/>
      <c r="U127" s="6"/>
      <c r="V127" s="6"/>
      <c r="W127" s="6"/>
      <c r="X127" s="6"/>
      <c r="Y127" s="6"/>
      <c r="Z127" s="6"/>
    </row>
    <row r="128" spans="1:26">
      <c r="A128" s="8" t="s">
        <v>6</v>
      </c>
      <c r="B128" s="8">
        <f t="shared" si="56"/>
        <v>21302.474858744245</v>
      </c>
      <c r="C128" s="8">
        <f t="shared" si="56"/>
        <v>18346.932504023862</v>
      </c>
      <c r="D128" s="8">
        <f t="shared" si="56"/>
        <v>28860.785842573765</v>
      </c>
      <c r="E128" s="8">
        <f t="shared" si="56"/>
        <v>34128.83002114197</v>
      </c>
      <c r="F128" s="8">
        <f t="shared" si="56"/>
        <v>42747.536066412373</v>
      </c>
      <c r="G128" s="8">
        <f t="shared" si="56"/>
        <v>55425.408926393487</v>
      </c>
      <c r="H128" s="8">
        <f t="shared" si="56"/>
        <v>53504.674616424396</v>
      </c>
      <c r="I128" s="8">
        <f t="shared" si="56"/>
        <v>51452.051537977299</v>
      </c>
      <c r="J128" s="8">
        <f t="shared" si="56"/>
        <v>55538.300312828738</v>
      </c>
      <c r="K128" s="8">
        <f t="shared" si="56"/>
        <v>53586.330649826588</v>
      </c>
      <c r="L128" s="8">
        <f t="shared" si="56"/>
        <v>53646.565293946333</v>
      </c>
      <c r="O128" s="6"/>
      <c r="P128" s="6"/>
      <c r="Q128" s="6"/>
      <c r="R128" s="6"/>
      <c r="S128" s="6"/>
      <c r="T128" s="6"/>
      <c r="U128" s="6"/>
      <c r="V128" s="6"/>
      <c r="W128" s="6"/>
      <c r="X128" s="6"/>
      <c r="Y128" s="6"/>
      <c r="Z128" s="6"/>
    </row>
    <row r="129" spans="1:26">
      <c r="A129" s="6" t="s">
        <v>7</v>
      </c>
      <c r="B129" s="8">
        <f>SUM(B123:B128)</f>
        <v>118576.85746671609</v>
      </c>
      <c r="C129" s="8">
        <f t="shared" ref="C129:L129" si="57">SUM(C123:C128)</f>
        <v>115788.56455984579</v>
      </c>
      <c r="D129" s="8">
        <f t="shared" si="57"/>
        <v>125954.14674480574</v>
      </c>
      <c r="E129" s="8">
        <f t="shared" si="57"/>
        <v>167310.45826824085</v>
      </c>
      <c r="F129" s="8">
        <f t="shared" si="57"/>
        <v>188809.91663898269</v>
      </c>
      <c r="G129" s="8">
        <f t="shared" si="57"/>
        <v>207195.38611357709</v>
      </c>
      <c r="H129" s="8">
        <f t="shared" si="57"/>
        <v>191802.88097604705</v>
      </c>
      <c r="I129" s="8">
        <f t="shared" si="57"/>
        <v>221243.33548539705</v>
      </c>
      <c r="J129" s="8">
        <f t="shared" si="57"/>
        <v>217733.39670908981</v>
      </c>
      <c r="K129" s="8">
        <f t="shared" si="57"/>
        <v>217233.48409734559</v>
      </c>
      <c r="L129" s="8">
        <f t="shared" si="57"/>
        <v>215947.41998660224</v>
      </c>
      <c r="O129" s="6"/>
      <c r="P129" s="6"/>
      <c r="Q129" s="6"/>
      <c r="R129" s="6"/>
      <c r="S129" s="6"/>
      <c r="T129" s="6"/>
      <c r="U129" s="6"/>
      <c r="V129" s="6"/>
      <c r="W129" s="6"/>
      <c r="X129" s="6"/>
      <c r="Y129" s="6"/>
      <c r="Z129" s="6"/>
    </row>
    <row r="130" spans="1:26">
      <c r="M130" s="6"/>
      <c r="O130" s="6"/>
      <c r="P130" s="6"/>
      <c r="Q130" s="6"/>
      <c r="R130" s="6"/>
      <c r="S130" s="6"/>
      <c r="T130" s="6"/>
      <c r="U130" s="6"/>
      <c r="V130" s="6"/>
      <c r="W130" s="6"/>
      <c r="X130" s="6"/>
      <c r="Y130" s="6"/>
      <c r="Z130" s="6"/>
    </row>
    <row r="131" spans="1:26" s="6" customFormat="1"/>
    <row r="132" spans="1:26" s="6" customFormat="1"/>
    <row r="133" spans="1:26" s="6" customFormat="1"/>
    <row r="134" spans="1:26" s="6" customFormat="1"/>
    <row r="135" spans="1:26" s="6" customFormat="1"/>
    <row r="136" spans="1:26" s="6" customFormat="1"/>
    <row r="137" spans="1:26" s="6" customFormat="1"/>
    <row r="138" spans="1:26" s="6" customFormat="1"/>
    <row r="139" spans="1:26" s="6" customFormat="1"/>
    <row r="140" spans="1:26" s="6" customFormat="1"/>
    <row r="141" spans="1:26" s="6" customFormat="1"/>
    <row r="142" spans="1:26" s="6" customFormat="1"/>
    <row r="143" spans="1:26" s="6" customFormat="1"/>
    <row r="144" spans="1:26"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sheetData>
  <mergeCells count="12">
    <mergeCell ref="A1:N1"/>
    <mergeCell ref="A35:L35"/>
    <mergeCell ref="A46:L46"/>
    <mergeCell ref="A57:L57"/>
    <mergeCell ref="A67:L67"/>
    <mergeCell ref="A22:O22"/>
    <mergeCell ref="O78:Z78"/>
    <mergeCell ref="A89:L89"/>
    <mergeCell ref="A101:L101"/>
    <mergeCell ref="A111:L111"/>
    <mergeCell ref="A121:L121"/>
    <mergeCell ref="A78:L78"/>
  </mergeCells>
  <phoneticPr fontId="2" type="noConversion"/>
  <pageMargins left="0.7" right="0.7" top="0.75" bottom="0.75" header="0.3" footer="0.3"/>
  <headerFooter>
    <oddHeader>&amp;C&amp;"Calibri"&amp;8&amp;K000000 SMU Classification: Restricted&amp;1#_x000D_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3C010-DE1B-4445-A254-63775C68A5CF}">
  <dimension ref="A1:M54"/>
  <sheetViews>
    <sheetView topLeftCell="A9" zoomScaleNormal="100" workbookViewId="0">
      <selection activeCell="F25" sqref="F25"/>
    </sheetView>
  </sheetViews>
  <sheetFormatPr defaultColWidth="10.81640625" defaultRowHeight="14"/>
  <cols>
    <col min="1" max="1" width="16.1796875" style="6" customWidth="1"/>
    <col min="2" max="11" width="12.36328125" style="6" bestFit="1" customWidth="1"/>
    <col min="12" max="12" width="10.1796875" style="6" customWidth="1"/>
    <col min="13" max="16384" width="10.81640625" style="6"/>
  </cols>
  <sheetData>
    <row r="1" spans="1:13">
      <c r="A1" s="28" t="s">
        <v>37</v>
      </c>
      <c r="B1" s="6">
        <v>2020</v>
      </c>
      <c r="C1" s="6">
        <v>2021</v>
      </c>
      <c r="D1" s="6">
        <v>2022</v>
      </c>
      <c r="E1" s="6">
        <v>2023</v>
      </c>
      <c r="F1" s="6">
        <v>2024</v>
      </c>
      <c r="G1" s="6">
        <v>2025</v>
      </c>
      <c r="H1" s="6">
        <v>2026</v>
      </c>
      <c r="I1" s="6">
        <v>2027</v>
      </c>
      <c r="J1" s="6">
        <v>2028</v>
      </c>
      <c r="K1" s="6">
        <v>2029</v>
      </c>
      <c r="L1" s="6">
        <v>2030</v>
      </c>
      <c r="M1" s="6" t="s">
        <v>135</v>
      </c>
    </row>
    <row r="2" spans="1:13">
      <c r="A2" s="6" t="s">
        <v>8</v>
      </c>
      <c r="B2" s="9">
        <v>333.40423816666669</v>
      </c>
      <c r="C2" s="9">
        <v>341.09454233333332</v>
      </c>
      <c r="D2" s="9">
        <v>348.78484650000007</v>
      </c>
      <c r="E2" s="9">
        <v>356.47515066666665</v>
      </c>
      <c r="F2" s="9">
        <v>364.1654548333334</v>
      </c>
      <c r="G2" s="9">
        <v>371.85575900000003</v>
      </c>
      <c r="H2" s="9">
        <v>387.49657239999999</v>
      </c>
      <c r="I2" s="9">
        <v>403.1373858</v>
      </c>
      <c r="J2" s="9">
        <v>418.77819920000002</v>
      </c>
      <c r="K2" s="9">
        <v>434.41901260000003</v>
      </c>
      <c r="L2" s="9">
        <v>450.05982600000004</v>
      </c>
    </row>
    <row r="3" spans="1:13">
      <c r="A3" s="6" t="s">
        <v>9</v>
      </c>
      <c r="B3" s="9">
        <v>35.577083333333341</v>
      </c>
      <c r="C3" s="9">
        <v>40.861666666666672</v>
      </c>
      <c r="D3" s="9">
        <v>46.146250000000002</v>
      </c>
      <c r="E3" s="9">
        <v>51.430833333333339</v>
      </c>
      <c r="F3" s="9">
        <v>56.715416666666677</v>
      </c>
      <c r="G3" s="9">
        <v>62</v>
      </c>
      <c r="H3" s="9">
        <v>73.600000000000009</v>
      </c>
      <c r="I3" s="9">
        <v>85.2</v>
      </c>
      <c r="J3" s="9">
        <v>96.8</v>
      </c>
      <c r="K3" s="9">
        <v>108.4</v>
      </c>
      <c r="L3" s="9">
        <v>120</v>
      </c>
    </row>
    <row r="4" spans="1:13">
      <c r="A4" s="6" t="s">
        <v>10</v>
      </c>
      <c r="B4" s="9">
        <v>96.556799999999981</v>
      </c>
      <c r="C4" s="9">
        <v>105.44543999999998</v>
      </c>
      <c r="D4" s="9">
        <v>114.33407999999999</v>
      </c>
      <c r="E4" s="9">
        <v>123.22271999999998</v>
      </c>
      <c r="F4" s="9">
        <v>132.11135999999999</v>
      </c>
      <c r="G4" s="9">
        <v>141</v>
      </c>
      <c r="H4" s="9">
        <v>154.79999999999998</v>
      </c>
      <c r="I4" s="9">
        <v>168.6</v>
      </c>
      <c r="J4" s="9">
        <v>182.4</v>
      </c>
      <c r="K4" s="9">
        <v>196.2</v>
      </c>
      <c r="L4" s="9">
        <v>210</v>
      </c>
    </row>
    <row r="5" spans="1:13">
      <c r="A5" s="6" t="s">
        <v>11</v>
      </c>
      <c r="B5" s="9">
        <v>49.86</v>
      </c>
      <c r="C5" s="9">
        <v>66.488</v>
      </c>
      <c r="D5" s="9">
        <v>83.116</v>
      </c>
      <c r="E5" s="9">
        <v>99.744</v>
      </c>
      <c r="F5" s="9">
        <v>116.37199999999999</v>
      </c>
      <c r="G5" s="9">
        <v>133</v>
      </c>
      <c r="H5" s="9">
        <v>140.39999999999998</v>
      </c>
      <c r="I5" s="9">
        <v>147.80000000000001</v>
      </c>
      <c r="J5" s="9">
        <v>155.19999999999999</v>
      </c>
      <c r="K5" s="9">
        <v>162.60000000000002</v>
      </c>
      <c r="L5" s="9">
        <v>170</v>
      </c>
    </row>
    <row r="6" spans="1:13">
      <c r="A6" s="6" t="s">
        <v>12</v>
      </c>
      <c r="B6" s="9">
        <v>245.6968</v>
      </c>
      <c r="C6" s="9">
        <v>295.05778799999996</v>
      </c>
      <c r="D6" s="9">
        <v>353.56819989999997</v>
      </c>
      <c r="E6" s="9">
        <v>408.37285107499997</v>
      </c>
      <c r="F6" s="9">
        <v>467.33039238249995</v>
      </c>
      <c r="G6" s="9">
        <v>519.7733094365999</v>
      </c>
      <c r="H6" s="9">
        <v>567.20102665470301</v>
      </c>
      <c r="I6" s="9">
        <v>607.68974339153863</v>
      </c>
      <c r="J6" s="9">
        <v>637.48367713641255</v>
      </c>
      <c r="K6" s="9">
        <v>659.14686517361395</v>
      </c>
      <c r="L6" s="9">
        <v>671.06955704387872</v>
      </c>
    </row>
    <row r="7" spans="1:13">
      <c r="A7" s="6" t="s">
        <v>13</v>
      </c>
      <c r="B7" s="9">
        <v>245.71350000000001</v>
      </c>
      <c r="C7" s="9">
        <v>295.99302499999999</v>
      </c>
      <c r="D7" s="9">
        <v>352.26588999999996</v>
      </c>
      <c r="E7" s="9">
        <v>410.76199729999996</v>
      </c>
      <c r="F7" s="9">
        <v>469.06798794400004</v>
      </c>
      <c r="G7" s="9">
        <v>522.52355918951991</v>
      </c>
      <c r="H7" s="9">
        <v>582.00845424375598</v>
      </c>
      <c r="I7" s="9">
        <v>631.11251250047883</v>
      </c>
      <c r="J7" s="9">
        <v>674.64506320761939</v>
      </c>
      <c r="K7" s="9">
        <v>708.37731636800038</v>
      </c>
      <c r="L7" s="9">
        <v>726.31383216563529</v>
      </c>
    </row>
    <row r="8" spans="1:13">
      <c r="A8" s="6" t="s">
        <v>33</v>
      </c>
      <c r="B8" s="29">
        <f>'[1]Balance Model'!R105/500</f>
        <v>4.0538700000000004E-2</v>
      </c>
      <c r="C8" s="29">
        <f>'[1]Balance Model'!S105/500</f>
        <v>5.4789659899999996E-2</v>
      </c>
      <c r="D8" s="29">
        <f>'[1]Balance Model'!T105/500</f>
        <v>5.7826394361300007E-2</v>
      </c>
      <c r="E8" s="29">
        <f>'[1]Balance Model'!U105/500</f>
        <v>8.8068745414803015E-2</v>
      </c>
      <c r="F8" s="29">
        <f>'[1]Balance Model'!V105/500</f>
        <v>9.196436835209873E-2</v>
      </c>
      <c r="G8" s="29">
        <f>'[1]Balance Model'!W105/500</f>
        <v>9.5214246367365613E-2</v>
      </c>
      <c r="H8" s="29">
        <f>'[1]Balance Model'!X105/500</f>
        <v>9.8464628918677674E-2</v>
      </c>
      <c r="I8" s="29">
        <f>'[1]Balance Model'!Y105/500</f>
        <v>0.13933260473375639</v>
      </c>
      <c r="J8" s="29">
        <f>'[1]Balance Model'!Z105/500</f>
        <v>0.14290978194417042</v>
      </c>
      <c r="K8" s="29">
        <f>'[1]Balance Model'!AA105/500</f>
        <v>0.14592347855717114</v>
      </c>
      <c r="L8" s="29">
        <f>'[1]Balance Model'!AB105/500</f>
        <v>0.14875127311491834</v>
      </c>
    </row>
    <row r="9" spans="1:13">
      <c r="A9" s="6" t="s">
        <v>15</v>
      </c>
      <c r="B9" s="9">
        <v>64.750000000000014</v>
      </c>
      <c r="C9" s="9">
        <v>68.800000000000011</v>
      </c>
      <c r="D9" s="9">
        <v>72.850000000000009</v>
      </c>
      <c r="E9" s="9">
        <v>76.900000000000006</v>
      </c>
      <c r="F9" s="9">
        <v>80.95</v>
      </c>
      <c r="G9" s="9">
        <v>85.000000000000014</v>
      </c>
      <c r="H9" s="9">
        <v>88.000000000000014</v>
      </c>
      <c r="I9" s="9">
        <v>91.000000000000028</v>
      </c>
      <c r="J9" s="9">
        <v>94.000000000000043</v>
      </c>
      <c r="K9" s="9">
        <v>97.000000000000043</v>
      </c>
      <c r="L9" s="9">
        <v>100</v>
      </c>
    </row>
    <row r="10" spans="1:13">
      <c r="A10" s="6" t="s">
        <v>34</v>
      </c>
      <c r="B10" s="9">
        <v>206.40849539815932</v>
      </c>
      <c r="C10" s="9">
        <v>208.66776618714158</v>
      </c>
      <c r="D10" s="9">
        <v>227.50893663137992</v>
      </c>
      <c r="E10" s="9">
        <v>227.93403996824165</v>
      </c>
      <c r="F10" s="9">
        <v>228.11942727311646</v>
      </c>
      <c r="G10" s="9">
        <v>224.96965898779411</v>
      </c>
      <c r="H10" s="9">
        <v>221.71369692225619</v>
      </c>
      <c r="I10" s="9">
        <v>185.05907616506286</v>
      </c>
      <c r="J10" s="9">
        <v>161.23409414188416</v>
      </c>
      <c r="K10" s="9">
        <v>142.23718433341824</v>
      </c>
      <c r="L10" s="9">
        <v>124.11779976327459</v>
      </c>
    </row>
    <row r="11" spans="1:13">
      <c r="A11" s="6" t="s">
        <v>35</v>
      </c>
      <c r="B11" s="9">
        <v>805.96743046845791</v>
      </c>
      <c r="C11" s="9">
        <v>835.52678591967947</v>
      </c>
      <c r="D11" s="9">
        <v>831.9533666238143</v>
      </c>
      <c r="E11" s="9">
        <v>817.42478509685088</v>
      </c>
      <c r="F11" s="9">
        <v>821.57997275456739</v>
      </c>
      <c r="G11" s="9">
        <v>831.13970489862857</v>
      </c>
      <c r="H11" s="9">
        <v>838.79517210169695</v>
      </c>
      <c r="I11" s="9">
        <v>831.49883834954005</v>
      </c>
      <c r="J11" s="9">
        <v>848.49825914902601</v>
      </c>
      <c r="K11" s="9">
        <v>856.96608156923617</v>
      </c>
      <c r="L11" s="9">
        <v>862.72403025012318</v>
      </c>
    </row>
    <row r="12" spans="1:13">
      <c r="A12" s="6" t="s">
        <v>36</v>
      </c>
      <c r="B12" s="9">
        <v>1012.3759258666172</v>
      </c>
      <c r="C12" s="9">
        <v>1044.194552106821</v>
      </c>
      <c r="D12" s="9">
        <v>1059.4623032551942</v>
      </c>
      <c r="E12" s="9">
        <v>1045.3588250650926</v>
      </c>
      <c r="F12" s="9">
        <v>1049.6994000276839</v>
      </c>
      <c r="G12" s="9">
        <v>1056.1093638864227</v>
      </c>
      <c r="H12" s="9">
        <v>1060.5088690239531</v>
      </c>
      <c r="I12" s="9">
        <v>1016.5579145146029</v>
      </c>
      <c r="J12" s="9">
        <v>1009.7323532909102</v>
      </c>
      <c r="K12" s="9">
        <v>999.20326590265438</v>
      </c>
      <c r="L12" s="9">
        <v>986.84183001339773</v>
      </c>
    </row>
    <row r="15" spans="1:13" ht="28">
      <c r="A15" s="28" t="s">
        <v>37</v>
      </c>
      <c r="B15" s="30" t="s">
        <v>38</v>
      </c>
    </row>
    <row r="16" spans="1:13">
      <c r="A16" s="16" t="s">
        <v>29</v>
      </c>
      <c r="B16" s="31">
        <v>0.95</v>
      </c>
    </row>
    <row r="17" spans="1:10">
      <c r="A17" s="16" t="s">
        <v>8</v>
      </c>
      <c r="B17" s="31">
        <v>0.4</v>
      </c>
      <c r="C17" s="32">
        <v>0.45</v>
      </c>
    </row>
    <row r="18" spans="1:10">
      <c r="A18" s="6" t="s">
        <v>9</v>
      </c>
      <c r="B18" s="31">
        <v>1</v>
      </c>
    </row>
    <row r="19" spans="1:10">
      <c r="A19" s="6" t="s">
        <v>10</v>
      </c>
      <c r="B19" s="31">
        <v>0.95</v>
      </c>
    </row>
    <row r="20" spans="1:10">
      <c r="A20" s="6" t="s">
        <v>11</v>
      </c>
      <c r="B20" s="31">
        <v>0.95</v>
      </c>
    </row>
    <row r="21" spans="1:10">
      <c r="A21" s="6" t="s">
        <v>12</v>
      </c>
      <c r="B21" s="31">
        <v>0.12</v>
      </c>
    </row>
    <row r="22" spans="1:10">
      <c r="A22" s="6" t="s">
        <v>13</v>
      </c>
      <c r="B22" s="31">
        <v>0</v>
      </c>
    </row>
    <row r="23" spans="1:10">
      <c r="A23" s="6" t="s">
        <v>15</v>
      </c>
      <c r="B23" s="31">
        <v>0.8</v>
      </c>
    </row>
    <row r="24" spans="1:10">
      <c r="A24" s="16" t="s">
        <v>39</v>
      </c>
      <c r="B24" s="31">
        <v>0.5</v>
      </c>
    </row>
    <row r="25" spans="1:10">
      <c r="A25" s="1" t="s">
        <v>116</v>
      </c>
    </row>
    <row r="26" spans="1:10" ht="15" customHeight="1">
      <c r="A26" s="1" t="s">
        <v>117</v>
      </c>
    </row>
    <row r="27" spans="1:10" ht="15" customHeight="1">
      <c r="A27" s="54" t="s">
        <v>144</v>
      </c>
      <c r="B27" s="54"/>
      <c r="C27" s="54"/>
      <c r="D27" s="54"/>
      <c r="E27" s="54"/>
      <c r="F27" s="54"/>
      <c r="G27" s="54"/>
      <c r="H27" s="54"/>
      <c r="I27" s="54"/>
      <c r="J27" s="54"/>
    </row>
    <row r="28" spans="1:10" ht="15" customHeight="1">
      <c r="A28" s="54"/>
      <c r="B28" s="54"/>
      <c r="C28" s="54"/>
      <c r="D28" s="54"/>
      <c r="E28" s="54"/>
      <c r="F28" s="54"/>
      <c r="G28" s="54"/>
      <c r="H28" s="54"/>
      <c r="I28" s="54"/>
      <c r="J28" s="54"/>
    </row>
    <row r="29" spans="1:10" ht="15" customHeight="1"/>
    <row r="30" spans="1:10">
      <c r="B30" s="1"/>
      <c r="C30" s="1"/>
      <c r="D30" s="1"/>
    </row>
    <row r="31" spans="1:10" ht="28">
      <c r="A31" s="25" t="s">
        <v>40</v>
      </c>
      <c r="B31" s="33" t="s">
        <v>41</v>
      </c>
    </row>
    <row r="32" spans="1:10">
      <c r="A32" s="8" t="s">
        <v>1</v>
      </c>
      <c r="B32" s="12">
        <v>0.15</v>
      </c>
    </row>
    <row r="33" spans="1:12">
      <c r="A33" s="8" t="s">
        <v>2</v>
      </c>
      <c r="B33" s="12">
        <v>0.15</v>
      </c>
    </row>
    <row r="34" spans="1:12">
      <c r="A34" s="8" t="s">
        <v>3</v>
      </c>
      <c r="B34" s="12">
        <v>0.14000000000000001</v>
      </c>
    </row>
    <row r="35" spans="1:12">
      <c r="A35" s="8" t="s">
        <v>4</v>
      </c>
      <c r="B35" s="12">
        <v>0.14000000000000001</v>
      </c>
    </row>
    <row r="36" spans="1:12">
      <c r="A36" s="8" t="s">
        <v>5</v>
      </c>
      <c r="B36" s="12">
        <v>0.14000000000000001</v>
      </c>
    </row>
    <row r="37" spans="1:12">
      <c r="A37" s="8" t="s">
        <v>6</v>
      </c>
      <c r="B37" s="12">
        <v>0.15</v>
      </c>
    </row>
    <row r="38" spans="1:12">
      <c r="A38" s="1" t="s">
        <v>118</v>
      </c>
    </row>
    <row r="39" spans="1:12" ht="15.5">
      <c r="A39" s="5" t="s">
        <v>138</v>
      </c>
    </row>
    <row r="43" spans="1:12">
      <c r="A43" s="25" t="s">
        <v>161</v>
      </c>
    </row>
    <row r="44" spans="1:12">
      <c r="A44" s="8" t="s">
        <v>0</v>
      </c>
      <c r="B44" s="6">
        <v>2020</v>
      </c>
      <c r="C44" s="6">
        <v>2021</v>
      </c>
      <c r="D44" s="6">
        <v>2022</v>
      </c>
      <c r="E44" s="6">
        <v>2023</v>
      </c>
      <c r="F44" s="6">
        <v>2024</v>
      </c>
      <c r="G44" s="6">
        <v>2025</v>
      </c>
      <c r="H44" s="6">
        <v>2026</v>
      </c>
      <c r="I44" s="6">
        <v>2027</v>
      </c>
      <c r="J44" s="6">
        <v>2028</v>
      </c>
      <c r="K44" s="6">
        <v>2029</v>
      </c>
      <c r="L44" s="6">
        <v>2030</v>
      </c>
    </row>
    <row r="45" spans="1:12">
      <c r="A45" s="8" t="s">
        <v>1</v>
      </c>
      <c r="B45" s="12">
        <v>0.05</v>
      </c>
      <c r="C45" s="12">
        <v>0.05</v>
      </c>
      <c r="D45" s="12">
        <v>0.05</v>
      </c>
      <c r="E45" s="12">
        <v>7.0000000000000007E-2</v>
      </c>
      <c r="F45" s="12">
        <v>7.0000000000000007E-2</v>
      </c>
      <c r="G45" s="12">
        <v>7.0000000000000007E-2</v>
      </c>
      <c r="H45" s="12">
        <v>7.0000000000000007E-2</v>
      </c>
      <c r="I45" s="12">
        <v>0.1</v>
      </c>
      <c r="J45" s="12">
        <v>0.1</v>
      </c>
      <c r="K45" s="12">
        <v>0.1</v>
      </c>
      <c r="L45" s="12">
        <v>0.1</v>
      </c>
    </row>
    <row r="46" spans="1:12">
      <c r="A46" s="8" t="s">
        <v>2</v>
      </c>
      <c r="B46" s="12">
        <v>0.03</v>
      </c>
      <c r="C46" s="12">
        <v>0.03</v>
      </c>
      <c r="D46" s="12">
        <v>0.03</v>
      </c>
      <c r="E46" s="12">
        <v>0.05</v>
      </c>
      <c r="F46" s="12">
        <v>0.05</v>
      </c>
      <c r="G46" s="12">
        <v>0.05</v>
      </c>
      <c r="H46" s="12">
        <v>0.05</v>
      </c>
      <c r="I46" s="12">
        <v>0.06</v>
      </c>
      <c r="J46" s="12">
        <v>0.06</v>
      </c>
      <c r="K46" s="12">
        <v>0.06</v>
      </c>
      <c r="L46" s="12">
        <v>0.06</v>
      </c>
    </row>
    <row r="47" spans="1:12">
      <c r="A47" s="8" t="s">
        <v>3</v>
      </c>
      <c r="B47" s="12">
        <v>0.05</v>
      </c>
      <c r="C47" s="12">
        <v>0.05</v>
      </c>
      <c r="D47" s="12">
        <v>0.05</v>
      </c>
      <c r="E47" s="12">
        <v>7.0000000000000007E-2</v>
      </c>
      <c r="F47" s="12">
        <v>7.0000000000000007E-2</v>
      </c>
      <c r="G47" s="12">
        <v>7.0000000000000007E-2</v>
      </c>
      <c r="H47" s="12">
        <v>7.0000000000000007E-2</v>
      </c>
      <c r="I47" s="12">
        <v>0.1</v>
      </c>
      <c r="J47" s="12">
        <v>0.1</v>
      </c>
      <c r="K47" s="12">
        <v>0.1</v>
      </c>
      <c r="L47" s="12">
        <v>0.1</v>
      </c>
    </row>
    <row r="48" spans="1:12">
      <c r="A48" s="8" t="s">
        <v>4</v>
      </c>
      <c r="B48" s="12">
        <v>0.04</v>
      </c>
      <c r="C48" s="12">
        <v>0.04</v>
      </c>
      <c r="D48" s="12">
        <v>0.04</v>
      </c>
      <c r="E48" s="12">
        <v>0.06</v>
      </c>
      <c r="F48" s="12">
        <v>0.06</v>
      </c>
      <c r="G48" s="12">
        <v>0.06</v>
      </c>
      <c r="H48" s="12">
        <v>0.06</v>
      </c>
      <c r="I48" s="12">
        <v>0.08</v>
      </c>
      <c r="J48" s="12">
        <v>0.08</v>
      </c>
      <c r="K48" s="12">
        <v>0.08</v>
      </c>
      <c r="L48" s="12">
        <v>0.08</v>
      </c>
    </row>
    <row r="49" spans="1:12">
      <c r="A49" s="8" t="s">
        <v>5</v>
      </c>
      <c r="B49" s="12">
        <v>0.04</v>
      </c>
      <c r="C49" s="12">
        <v>0.04</v>
      </c>
      <c r="D49" s="12">
        <v>0.04</v>
      </c>
      <c r="E49" s="12">
        <v>0.06</v>
      </c>
      <c r="F49" s="12">
        <v>0.06</v>
      </c>
      <c r="G49" s="12">
        <v>0.06</v>
      </c>
      <c r="H49" s="12">
        <v>0.06</v>
      </c>
      <c r="I49" s="12">
        <v>0.08</v>
      </c>
      <c r="J49" s="12">
        <v>0.08</v>
      </c>
      <c r="K49" s="12">
        <v>0.08</v>
      </c>
      <c r="L49" s="12">
        <v>0.08</v>
      </c>
    </row>
    <row r="50" spans="1:12">
      <c r="A50" s="8" t="s">
        <v>6</v>
      </c>
      <c r="B50" s="12">
        <v>0.03</v>
      </c>
      <c r="C50" s="12">
        <v>0.03</v>
      </c>
      <c r="D50" s="12">
        <v>0.03</v>
      </c>
      <c r="E50" s="12">
        <v>0.05</v>
      </c>
      <c r="F50" s="12">
        <v>0.05</v>
      </c>
      <c r="G50" s="12">
        <v>0.05</v>
      </c>
      <c r="H50" s="12">
        <v>0.05</v>
      </c>
      <c r="I50" s="12">
        <v>0.06</v>
      </c>
      <c r="J50" s="12">
        <v>0.06</v>
      </c>
      <c r="K50" s="12">
        <v>0.06</v>
      </c>
      <c r="L50" s="12">
        <v>0.06</v>
      </c>
    </row>
    <row r="51" spans="1:12">
      <c r="A51" s="1" t="s">
        <v>119</v>
      </c>
    </row>
    <row r="52" spans="1:12" ht="28" customHeight="1">
      <c r="A52" s="54" t="s">
        <v>139</v>
      </c>
      <c r="B52" s="54"/>
      <c r="C52" s="54"/>
      <c r="D52" s="54"/>
      <c r="E52" s="54"/>
      <c r="F52" s="54"/>
      <c r="G52" s="54"/>
      <c r="H52" s="54"/>
      <c r="I52" s="54"/>
      <c r="J52" s="54"/>
      <c r="K52" s="54"/>
      <c r="L52" s="54"/>
    </row>
    <row r="53" spans="1:12" ht="15.5">
      <c r="A53" s="5"/>
      <c r="B53" s="5"/>
      <c r="C53" s="5"/>
      <c r="D53" s="5"/>
      <c r="E53" s="5"/>
      <c r="F53" s="5"/>
      <c r="G53" s="5"/>
      <c r="H53" s="5"/>
      <c r="I53" s="5"/>
      <c r="J53" s="5"/>
    </row>
    <row r="54" spans="1:12" ht="15.5">
      <c r="A54" s="5"/>
      <c r="B54" s="5"/>
      <c r="C54" s="5"/>
      <c r="D54" s="5"/>
      <c r="E54" s="5"/>
      <c r="F54" s="5"/>
      <c r="G54" s="5"/>
      <c r="H54" s="5"/>
      <c r="I54" s="5"/>
      <c r="J54" s="5"/>
    </row>
  </sheetData>
  <mergeCells count="2">
    <mergeCell ref="A52:L52"/>
    <mergeCell ref="A27:J28"/>
  </mergeCells>
  <phoneticPr fontId="2" type="noConversion"/>
  <pageMargins left="0.7" right="0.7" top="0.75" bottom="0.75" header="0.3" footer="0.3"/>
  <pageSetup paperSize="9" orientation="portrait" horizontalDpi="0" verticalDpi="0"/>
  <headerFooter>
    <oddHeader>&amp;C&amp;"Calibri"&amp;8&amp;K000000 SMU Classification: Restricted&amp;1#_x000D_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32BB-F503-0B4C-B8C5-DFDFE5BDE753}">
  <dimension ref="A1:M43"/>
  <sheetViews>
    <sheetView workbookViewId="0">
      <selection activeCell="A2" sqref="A2:XFD2"/>
    </sheetView>
  </sheetViews>
  <sheetFormatPr defaultColWidth="10.81640625" defaultRowHeight="14"/>
  <cols>
    <col min="1" max="1" width="17" style="6" customWidth="1"/>
    <col min="2" max="2" width="13.1796875" style="6" customWidth="1"/>
    <col min="3" max="14" width="10.81640625" style="6"/>
    <col min="15" max="15" width="13.1796875" style="6" customWidth="1"/>
    <col min="16" max="16384" width="10.81640625" style="6"/>
  </cols>
  <sheetData>
    <row r="1" spans="1:13">
      <c r="A1" s="28" t="s">
        <v>37</v>
      </c>
      <c r="B1" s="6">
        <v>2020</v>
      </c>
      <c r="C1" s="6">
        <v>2021</v>
      </c>
      <c r="D1" s="6">
        <v>2022</v>
      </c>
      <c r="E1" s="6">
        <v>2023</v>
      </c>
      <c r="F1" s="6">
        <v>2024</v>
      </c>
      <c r="G1" s="6">
        <v>2025</v>
      </c>
      <c r="H1" s="6">
        <v>2026</v>
      </c>
      <c r="I1" s="6">
        <v>2027</v>
      </c>
      <c r="J1" s="6">
        <v>2028</v>
      </c>
      <c r="K1" s="6">
        <v>2029</v>
      </c>
      <c r="L1" s="6">
        <v>2030</v>
      </c>
      <c r="M1" s="6" t="s">
        <v>136</v>
      </c>
    </row>
    <row r="2" spans="1:13">
      <c r="A2" s="6" t="s">
        <v>50</v>
      </c>
      <c r="B2" s="9">
        <f>'[1]Non Coal Power Capacity'!D10*'Figure 4'!$B$15/1000</f>
        <v>1166.9148335833333</v>
      </c>
      <c r="C2" s="9">
        <f>'[1]Non Coal Power Capacity'!E10*'Figure 4'!$B$15/1000</f>
        <v>1193.8308981666667</v>
      </c>
      <c r="D2" s="9">
        <f>'[1]Non Coal Power Capacity'!F10*'Figure 4'!$B$15/1000</f>
        <v>1220.7469627500002</v>
      </c>
      <c r="E2" s="9">
        <f>'[1]Non Coal Power Capacity'!G10*'Figure 4'!$B$15/1000</f>
        <v>1247.6630273333335</v>
      </c>
      <c r="F2" s="9">
        <f>'[1]Non Coal Power Capacity'!H10*'Figure 4'!$B$15/1000</f>
        <v>1274.5790919166668</v>
      </c>
      <c r="G2" s="9">
        <f>'[1]Non Coal Power Capacity'!I10*'Figure 4'!$B$15/1000</f>
        <v>1301.4951565000001</v>
      </c>
      <c r="H2" s="9">
        <f>'[1]Non Coal Power Capacity'!J10*'Figure 4'!$B$15/1000</f>
        <v>1356.2380034</v>
      </c>
      <c r="I2" s="9">
        <f>'[1]Non Coal Power Capacity'!K10*'Figure 4'!$B$15/1000</f>
        <v>1410.9808503000002</v>
      </c>
      <c r="J2" s="9">
        <f>'[1]Non Coal Power Capacity'!L10*'Figure 4'!$B$15/1000</f>
        <v>1465.7236972000001</v>
      </c>
      <c r="K2" s="9">
        <f>'[1]Non Coal Power Capacity'!M10*'Figure 4'!$B$15/1000</f>
        <v>1520.4665441</v>
      </c>
      <c r="L2" s="9">
        <f>'[1]Non Coal Power Capacity'!N10*'Figure 4'!$B$15/1000</f>
        <v>1575.2093910000001</v>
      </c>
    </row>
    <row r="3" spans="1:13">
      <c r="A3" s="6" t="s">
        <v>49</v>
      </c>
      <c r="B3" s="9">
        <f>'[1]Non Coal Power Capacity'!D20*'Figure 4'!$B$16/1000</f>
        <v>28.461666666666673</v>
      </c>
      <c r="C3" s="9">
        <f>'[1]Non Coal Power Capacity'!E20*'Figure 4'!$B$16/1000</f>
        <v>32.689333333333337</v>
      </c>
      <c r="D3" s="9">
        <f>'[1]Non Coal Power Capacity'!F20*'Figure 4'!$B$16/1000</f>
        <v>36.917000000000002</v>
      </c>
      <c r="E3" s="9">
        <f>'[1]Non Coal Power Capacity'!G20*'Figure 4'!$B$16/1000</f>
        <v>41.144666666666673</v>
      </c>
      <c r="F3" s="9">
        <f>'[1]Non Coal Power Capacity'!H20*'Figure 4'!$B$16/1000</f>
        <v>45.372333333333344</v>
      </c>
      <c r="G3" s="9">
        <f>'[1]Non Coal Power Capacity'!I20*'Figure 4'!$B$16/1000</f>
        <v>49.6</v>
      </c>
      <c r="H3" s="9">
        <f>'[1]Non Coal Power Capacity'!J20*'Figure 4'!$B$16/1000</f>
        <v>58.88000000000001</v>
      </c>
      <c r="I3" s="9">
        <f>'[1]Non Coal Power Capacity'!K20*'Figure 4'!$B$16/1000</f>
        <v>68.16</v>
      </c>
      <c r="J3" s="9">
        <f>'[1]Non Coal Power Capacity'!L20*'Figure 4'!$B$16/1000</f>
        <v>77.44</v>
      </c>
      <c r="K3" s="9">
        <f>'[1]Non Coal Power Capacity'!M20*'Figure 4'!$B$16/1000</f>
        <v>86.72</v>
      </c>
      <c r="L3" s="9">
        <f>'[1]Non Coal Power Capacity'!N20*'Figure 4'!$B$16/1000</f>
        <v>96</v>
      </c>
    </row>
    <row r="4" spans="1:13">
      <c r="A4" s="6" t="s">
        <v>48</v>
      </c>
      <c r="B4" s="9">
        <f>'[1]Non Coal Power Capacity'!D30*'Figure 4'!$B$17/1000</f>
        <v>337.94879999999995</v>
      </c>
      <c r="C4" s="9">
        <f>'[1]Non Coal Power Capacity'!E30*'Figure 4'!$B$17/1000</f>
        <v>369.05903999999992</v>
      </c>
      <c r="D4" s="9">
        <f>'[1]Non Coal Power Capacity'!F30*'Figure 4'!$B$17/1000</f>
        <v>400.16927999999996</v>
      </c>
      <c r="E4" s="9">
        <f>'[1]Non Coal Power Capacity'!G30*'Figure 4'!$B$17/1000</f>
        <v>431.27951999999993</v>
      </c>
      <c r="F4" s="9">
        <f>'[1]Non Coal Power Capacity'!H30*'Figure 4'!$B$17/1000</f>
        <v>462.38975999999997</v>
      </c>
      <c r="G4" s="9">
        <f>'[1]Non Coal Power Capacity'!I30*'Figure 4'!$B$17/1000</f>
        <v>493.5</v>
      </c>
      <c r="H4" s="9">
        <f>'[1]Non Coal Power Capacity'!J30*'Figure 4'!$B$17/1000</f>
        <v>541.79999999999984</v>
      </c>
      <c r="I4" s="9">
        <f>'[1]Non Coal Power Capacity'!K30*'Figure 4'!$B$17/1000</f>
        <v>590.1</v>
      </c>
      <c r="J4" s="9">
        <f>'[1]Non Coal Power Capacity'!L30*'Figure 4'!$B$17/1000</f>
        <v>638.4</v>
      </c>
      <c r="K4" s="9">
        <f>'[1]Non Coal Power Capacity'!M30*'Figure 4'!$B$17/1000</f>
        <v>686.7</v>
      </c>
      <c r="L4" s="9">
        <f>'[1]Non Coal Power Capacity'!N30*'Figure 4'!$B$17/1000</f>
        <v>735</v>
      </c>
    </row>
    <row r="5" spans="1:13">
      <c r="A5" s="6" t="s">
        <v>47</v>
      </c>
      <c r="B5" s="9">
        <f>'[1]Non Coal Power Capacity'!D40*'Figure 4'!$B$18/1000</f>
        <v>349.02</v>
      </c>
      <c r="C5" s="9">
        <f>'[1]Non Coal Power Capacity'!E40*'Figure 4'!$B$18/1000</f>
        <v>465.416</v>
      </c>
      <c r="D5" s="9">
        <f>'[1]Non Coal Power Capacity'!F40*'Figure 4'!$B$18/1000</f>
        <v>581.81200000000001</v>
      </c>
      <c r="E5" s="9">
        <f>'[1]Non Coal Power Capacity'!G40*'Figure 4'!$B$18/1000</f>
        <v>698.20799999999997</v>
      </c>
      <c r="F5" s="9">
        <f>'[1]Non Coal Power Capacity'!H40*'Figure 4'!$B$18/1000</f>
        <v>814.60399999999993</v>
      </c>
      <c r="G5" s="9">
        <f>'[1]Non Coal Power Capacity'!I40*'Figure 4'!$B$18/1000</f>
        <v>931</v>
      </c>
      <c r="H5" s="9">
        <f>'[1]Non Coal Power Capacity'!J40*'Figure 4'!$B$18/1000</f>
        <v>982.79999999999984</v>
      </c>
      <c r="I5" s="9">
        <f>'[1]Non Coal Power Capacity'!K40*'Figure 4'!$B$18/1000</f>
        <v>1034.6000000000001</v>
      </c>
      <c r="J5" s="9">
        <f>'[1]Non Coal Power Capacity'!L40*'Figure 4'!$B$18/1000</f>
        <v>1086.4000000000001</v>
      </c>
      <c r="K5" s="9">
        <f>'[1]Non Coal Power Capacity'!M40*'Figure 4'!$B$18/1000</f>
        <v>1138.2000000000003</v>
      </c>
      <c r="L5" s="9">
        <f>'[1]Non Coal Power Capacity'!N40*'Figure 4'!$B$18/1000</f>
        <v>1190</v>
      </c>
    </row>
    <row r="6" spans="1:13">
      <c r="A6" s="6" t="s">
        <v>46</v>
      </c>
      <c r="B6" s="9">
        <f>'[1]Non Coal Power Capacity'!D50*'Figure 4'!$B$19/1000</f>
        <v>491.39359999999999</v>
      </c>
      <c r="C6" s="9">
        <f>'[1]Non Coal Power Capacity'!E50*'Figure 4'!$B$19/1000</f>
        <v>590.11557599999992</v>
      </c>
      <c r="D6" s="9">
        <f>'[1]Non Coal Power Capacity'!F50*'Figure 4'!$B$19/1000</f>
        <v>707.13639979999994</v>
      </c>
      <c r="E6" s="9">
        <f>'[1]Non Coal Power Capacity'!G50*'Figure 4'!$B$19/1000</f>
        <v>816.74570214999994</v>
      </c>
      <c r="F6" s="9">
        <f>'[1]Non Coal Power Capacity'!H50*'Figure 4'!$B$19/1000</f>
        <v>934.6607847649999</v>
      </c>
      <c r="G6" s="9">
        <f>'[1]Non Coal Power Capacity'!I50*'Figure 4'!$B$19/1000</f>
        <v>1039.5466188731998</v>
      </c>
      <c r="H6" s="9">
        <f>'[1]Non Coal Power Capacity'!J50*'Figure 4'!$B$19/1000</f>
        <v>1134.402053309406</v>
      </c>
      <c r="I6" s="9">
        <f>'[1]Non Coal Power Capacity'!K50*'Figure 4'!$B$19/1000</f>
        <v>1215.3794867830773</v>
      </c>
      <c r="J6" s="9">
        <f>'[1]Non Coal Power Capacity'!L50*'Figure 4'!$B$19/1000</f>
        <v>1274.9673542728251</v>
      </c>
      <c r="K6" s="9">
        <f>'[1]Non Coal Power Capacity'!M50*'Figure 4'!$B$19/1000</f>
        <v>1318.2937303472279</v>
      </c>
      <c r="L6" s="9">
        <f>'[1]Non Coal Power Capacity'!N50*'Figure 4'!$B$19/1000</f>
        <v>1342.1391140877574</v>
      </c>
    </row>
    <row r="7" spans="1:13">
      <c r="A7" s="6" t="s">
        <v>45</v>
      </c>
      <c r="B7" s="9">
        <f>'[1]Non Coal Power Capacity'!D60*'Figure 4'!$B$20/1000</f>
        <v>294.8562</v>
      </c>
      <c r="C7" s="9">
        <f>'[1]Non Coal Power Capacity'!E60*'Figure 4'!$B$20/1000</f>
        <v>355.19163000000003</v>
      </c>
      <c r="D7" s="9">
        <f>'[1]Non Coal Power Capacity'!F60*'Figure 4'!$B$20/1000</f>
        <v>422.71906799999999</v>
      </c>
      <c r="E7" s="9">
        <f>'[1]Non Coal Power Capacity'!G60*'Figure 4'!$B$20/1000</f>
        <v>492.91439675999999</v>
      </c>
      <c r="F7" s="9">
        <f>'[1]Non Coal Power Capacity'!H60*'Figure 4'!$B$20/1000</f>
        <v>562.88158553280005</v>
      </c>
      <c r="G7" s="9">
        <f>'[1]Non Coal Power Capacity'!I60*'Figure 4'!$B$20/1000</f>
        <v>627.0282710274239</v>
      </c>
      <c r="H7" s="9">
        <f>'[1]Non Coal Power Capacity'!J60*'Figure 4'!$B$20/1000</f>
        <v>698.41014509250715</v>
      </c>
      <c r="I7" s="9">
        <f>'[1]Non Coal Power Capacity'!K60*'Figure 4'!$B$20/1000</f>
        <v>757.33501500057469</v>
      </c>
      <c r="J7" s="9">
        <f>'[1]Non Coal Power Capacity'!L60*'Figure 4'!$B$20/1000</f>
        <v>809.57407584914336</v>
      </c>
      <c r="K7" s="9">
        <f>'[1]Non Coal Power Capacity'!M60*'Figure 4'!$B$20/1000</f>
        <v>850.05277964160041</v>
      </c>
      <c r="L7" s="9">
        <f>'[1]Non Coal Power Capacity'!N60*'Figure 4'!$B$20/1000</f>
        <v>871.5765985987623</v>
      </c>
    </row>
    <row r="8" spans="1:13">
      <c r="A8" s="6" t="s">
        <v>44</v>
      </c>
      <c r="B8" s="9">
        <f>'[1]Non Coal Power Capacity'!D72*'Figure 4'!$B$21/1000</f>
        <v>369.07500000000005</v>
      </c>
      <c r="C8" s="9">
        <f>'[1]Non Coal Power Capacity'!E72*'Figure 4'!$B$21/1000</f>
        <v>392.16000000000008</v>
      </c>
      <c r="D8" s="9">
        <f>'[1]Non Coal Power Capacity'!F72*'Figure 4'!$B$21/1000</f>
        <v>415.24500000000006</v>
      </c>
      <c r="E8" s="9">
        <f>'[1]Non Coal Power Capacity'!G72*'Figure 4'!$B$21/1000</f>
        <v>438.33000000000004</v>
      </c>
      <c r="F8" s="9">
        <f>'[1]Non Coal Power Capacity'!H72*'Figure 4'!$B$21/1000</f>
        <v>461.41500000000002</v>
      </c>
      <c r="G8" s="9">
        <f>'[1]Non Coal Power Capacity'!I72*'Figure 4'!$B$21/1000</f>
        <v>484.50000000000006</v>
      </c>
      <c r="H8" s="9">
        <f>'[1]Non Coal Power Capacity'!J72*'Figure 4'!$B$21/1000</f>
        <v>501.60000000000008</v>
      </c>
      <c r="I8" s="9">
        <f>'[1]Non Coal Power Capacity'!K72*'Figure 4'!$B$21/1000</f>
        <v>518.70000000000016</v>
      </c>
      <c r="J8" s="9">
        <f>'[1]Non Coal Power Capacity'!L72*'Figure 4'!$B$21/1000</f>
        <v>535.80000000000018</v>
      </c>
      <c r="K8" s="9">
        <f>'[1]Non Coal Power Capacity'!M72*'Figure 4'!$B$21/1000</f>
        <v>552.9000000000002</v>
      </c>
      <c r="L8" s="9">
        <f>'[1]Non Coal Power Capacity'!N72*'Figure 4'!$B$21/1000</f>
        <v>570</v>
      </c>
    </row>
    <row r="9" spans="1:13">
      <c r="A9" s="6" t="s">
        <v>43</v>
      </c>
      <c r="B9" s="9">
        <f>'[1]Balance Model'!R115</f>
        <v>4344.3944847499997</v>
      </c>
      <c r="C9" s="9">
        <f>'[1]Balance Model'!S115</f>
        <v>4470.1076160800003</v>
      </c>
      <c r="D9" s="9">
        <f>'[1]Balance Model'!T115</f>
        <v>4478.6017586990802</v>
      </c>
      <c r="E9" s="9">
        <f>'[1]Balance Model'!U115</f>
        <v>4448.6414070357596</v>
      </c>
      <c r="F9" s="9">
        <f>'[1]Balance Model'!V115</f>
        <v>4404.6912008300242</v>
      </c>
      <c r="G9" s="9">
        <f>'[1]Balance Model'!W115</f>
        <v>4341.563367104678</v>
      </c>
      <c r="H9" s="9">
        <f>'[1]Balance Model'!X115</f>
        <v>4302.2202977461748</v>
      </c>
      <c r="I9" s="9">
        <f>'[1]Balance Model'!Y115</f>
        <v>4226.132778647273</v>
      </c>
      <c r="J9" s="9">
        <f>'[1]Balance Model'!Z115</f>
        <v>4181.3365342906482</v>
      </c>
      <c r="K9" s="9">
        <f>'[1]Balance Model'!AA115</f>
        <v>4121.0875351050245</v>
      </c>
      <c r="L9" s="9">
        <f>'[1]Balance Model'!AB115</f>
        <v>4083.7484311280914</v>
      </c>
    </row>
    <row r="10" spans="1:13">
      <c r="A10" s="6" t="s">
        <v>33</v>
      </c>
      <c r="B10" s="9">
        <f>'[1]Balance Model'!R105</f>
        <v>20.269350000000003</v>
      </c>
      <c r="C10" s="9">
        <f>'[1]Balance Model'!S105</f>
        <v>27.394829949999998</v>
      </c>
      <c r="D10" s="9">
        <f>'[1]Balance Model'!T105</f>
        <v>28.913197180650002</v>
      </c>
      <c r="E10" s="9">
        <f>'[1]Balance Model'!U105</f>
        <v>44.034372707401509</v>
      </c>
      <c r="F10" s="9">
        <f>'[1]Balance Model'!V105</f>
        <v>45.982184176049365</v>
      </c>
      <c r="G10" s="9">
        <f>'[1]Balance Model'!W105</f>
        <v>47.607123183682809</v>
      </c>
      <c r="H10" s="9">
        <f>'[1]Balance Model'!X105</f>
        <v>49.232314459338838</v>
      </c>
      <c r="I10" s="9">
        <f>'[1]Balance Model'!Y105</f>
        <v>69.666302366878199</v>
      </c>
      <c r="J10" s="9">
        <f>'[1]Balance Model'!Z105</f>
        <v>71.454890972085209</v>
      </c>
      <c r="K10" s="9">
        <f>'[1]Balance Model'!AA105</f>
        <v>72.961739278585569</v>
      </c>
      <c r="L10" s="9">
        <f>'[1]Balance Model'!AB105</f>
        <v>74.375636557459174</v>
      </c>
    </row>
    <row r="11" spans="1:13">
      <c r="A11" s="6" t="s">
        <v>42</v>
      </c>
      <c r="B11" s="9">
        <f t="shared" ref="B11:L11" si="0">SUM(B2:B10)</f>
        <v>7402.3339349999997</v>
      </c>
      <c r="C11" s="9">
        <f t="shared" si="0"/>
        <v>7895.9649235300003</v>
      </c>
      <c r="D11" s="9">
        <f t="shared" si="0"/>
        <v>8292.2606664297291</v>
      </c>
      <c r="E11" s="9">
        <f t="shared" si="0"/>
        <v>8658.9610926531623</v>
      </c>
      <c r="F11" s="9">
        <f t="shared" si="0"/>
        <v>9006.5759405538738</v>
      </c>
      <c r="G11" s="9">
        <f t="shared" si="0"/>
        <v>9315.8405366889856</v>
      </c>
      <c r="H11" s="9">
        <f t="shared" si="0"/>
        <v>9625.5828140074264</v>
      </c>
      <c r="I11" s="9">
        <f t="shared" si="0"/>
        <v>9891.0544330978028</v>
      </c>
      <c r="J11" s="9">
        <f t="shared" si="0"/>
        <v>10141.096552584702</v>
      </c>
      <c r="K11" s="9">
        <f t="shared" si="0"/>
        <v>10347.382328472439</v>
      </c>
      <c r="L11" s="9">
        <f t="shared" si="0"/>
        <v>10538.049171372071</v>
      </c>
    </row>
    <row r="12" spans="1:13">
      <c r="B12" s="9"/>
      <c r="C12" s="9"/>
      <c r="D12" s="9"/>
      <c r="E12" s="9"/>
      <c r="F12" s="9"/>
      <c r="G12" s="9"/>
      <c r="H12" s="9"/>
      <c r="I12" s="9"/>
      <c r="J12" s="9"/>
      <c r="K12" s="9"/>
      <c r="L12" s="9"/>
    </row>
    <row r="13" spans="1:13">
      <c r="B13" s="9"/>
      <c r="C13" s="9"/>
      <c r="D13" s="9"/>
      <c r="E13" s="9"/>
      <c r="F13" s="9"/>
      <c r="G13" s="9"/>
      <c r="H13" s="9"/>
      <c r="I13" s="9"/>
      <c r="J13" s="9"/>
      <c r="K13" s="9"/>
      <c r="L13" s="9"/>
    </row>
    <row r="14" spans="1:13" ht="28">
      <c r="A14" s="28" t="s">
        <v>37</v>
      </c>
      <c r="B14" s="45" t="s">
        <v>112</v>
      </c>
      <c r="C14" s="6" t="s">
        <v>140</v>
      </c>
      <c r="D14" s="9"/>
      <c r="E14" s="9"/>
      <c r="F14" s="9"/>
      <c r="G14" s="9"/>
      <c r="H14" s="9"/>
      <c r="I14" s="9"/>
      <c r="J14" s="9"/>
      <c r="K14" s="9"/>
      <c r="L14" s="9"/>
    </row>
    <row r="15" spans="1:13">
      <c r="A15" s="16" t="s">
        <v>8</v>
      </c>
      <c r="B15" s="6">
        <v>3500</v>
      </c>
      <c r="C15" s="9"/>
      <c r="D15" s="9"/>
      <c r="E15" s="9"/>
      <c r="F15" s="9"/>
      <c r="G15" s="9"/>
      <c r="H15" s="9"/>
      <c r="I15" s="9"/>
      <c r="J15" s="9"/>
      <c r="K15" s="9"/>
      <c r="L15" s="9"/>
    </row>
    <row r="16" spans="1:13">
      <c r="A16" s="6" t="s">
        <v>9</v>
      </c>
      <c r="B16" s="6">
        <v>800</v>
      </c>
      <c r="C16" s="9"/>
      <c r="D16" s="9"/>
      <c r="E16" s="9"/>
      <c r="F16" s="9"/>
      <c r="G16" s="9"/>
      <c r="H16" s="9"/>
      <c r="I16" s="9"/>
      <c r="J16" s="9"/>
      <c r="K16" s="9"/>
      <c r="L16" s="9"/>
    </row>
    <row r="17" spans="1:12">
      <c r="A17" s="6" t="s">
        <v>10</v>
      </c>
      <c r="B17" s="6">
        <v>3500</v>
      </c>
      <c r="C17" s="9"/>
      <c r="D17" s="9"/>
      <c r="E17" s="9"/>
      <c r="F17" s="9"/>
      <c r="G17" s="9"/>
      <c r="H17" s="9"/>
      <c r="I17" s="9"/>
      <c r="J17" s="9"/>
      <c r="K17" s="9"/>
      <c r="L17" s="9"/>
    </row>
    <row r="18" spans="1:12">
      <c r="A18" s="6" t="s">
        <v>11</v>
      </c>
      <c r="B18" s="6">
        <v>7000</v>
      </c>
      <c r="C18" s="9"/>
      <c r="D18" s="9"/>
      <c r="E18" s="9"/>
      <c r="F18" s="9"/>
      <c r="G18" s="9"/>
      <c r="H18" s="9"/>
      <c r="I18" s="9"/>
      <c r="J18" s="9"/>
      <c r="K18" s="9"/>
      <c r="L18" s="9"/>
    </row>
    <row r="19" spans="1:12">
      <c r="A19" s="6" t="s">
        <v>12</v>
      </c>
      <c r="B19" s="6">
        <v>2000</v>
      </c>
      <c r="C19" s="9"/>
      <c r="D19" s="9"/>
      <c r="E19" s="9"/>
      <c r="F19" s="9"/>
      <c r="G19" s="9"/>
      <c r="H19" s="9"/>
      <c r="I19" s="9"/>
      <c r="J19" s="9"/>
      <c r="K19" s="9"/>
      <c r="L19" s="9"/>
    </row>
    <row r="20" spans="1:12">
      <c r="A20" s="6" t="s">
        <v>13</v>
      </c>
      <c r="B20" s="6">
        <v>1200</v>
      </c>
      <c r="C20" s="9"/>
      <c r="D20" s="9"/>
      <c r="E20" s="9"/>
      <c r="F20" s="9"/>
      <c r="G20" s="9"/>
      <c r="H20" s="9"/>
      <c r="I20" s="9"/>
      <c r="J20" s="9"/>
      <c r="K20" s="9"/>
      <c r="L20" s="9"/>
    </row>
    <row r="21" spans="1:12">
      <c r="A21" s="6" t="s">
        <v>15</v>
      </c>
      <c r="B21" s="6">
        <v>5700</v>
      </c>
      <c r="C21" s="9"/>
      <c r="D21" s="9"/>
      <c r="E21" s="9"/>
      <c r="F21" s="9"/>
      <c r="G21" s="9"/>
      <c r="H21" s="9"/>
      <c r="I21" s="9"/>
      <c r="J21" s="9"/>
      <c r="K21" s="9"/>
      <c r="L21" s="9"/>
    </row>
    <row r="22" spans="1:12">
      <c r="A22" s="16" t="s">
        <v>39</v>
      </c>
      <c r="B22" s="6">
        <v>4000</v>
      </c>
      <c r="C22" s="9"/>
      <c r="D22" s="9"/>
      <c r="E22" s="9"/>
      <c r="F22" s="9"/>
      <c r="G22" s="9"/>
      <c r="H22" s="9"/>
      <c r="I22" s="9"/>
      <c r="J22" s="9"/>
      <c r="K22" s="9"/>
      <c r="L22" s="9"/>
    </row>
    <row r="23" spans="1:12">
      <c r="A23" s="6" t="s">
        <v>33</v>
      </c>
      <c r="B23" s="6">
        <v>500</v>
      </c>
      <c r="C23" s="9"/>
      <c r="D23" s="9"/>
      <c r="E23" s="9"/>
      <c r="F23" s="9"/>
      <c r="G23" s="9"/>
      <c r="H23" s="9"/>
      <c r="I23" s="9"/>
      <c r="J23" s="9"/>
      <c r="K23" s="9"/>
      <c r="L23" s="9"/>
    </row>
    <row r="24" spans="1:12">
      <c r="A24" s="1" t="s">
        <v>120</v>
      </c>
      <c r="C24" s="9"/>
      <c r="D24" s="9"/>
      <c r="E24" s="9"/>
      <c r="F24" s="9"/>
      <c r="G24" s="9"/>
      <c r="H24" s="9"/>
      <c r="I24" s="9"/>
      <c r="J24" s="9"/>
      <c r="K24" s="9"/>
      <c r="L24" s="9"/>
    </row>
    <row r="25" spans="1:12">
      <c r="A25" s="53" t="s">
        <v>141</v>
      </c>
      <c r="B25" s="53"/>
      <c r="C25" s="53"/>
      <c r="D25" s="53"/>
      <c r="E25" s="53"/>
      <c r="F25" s="53"/>
      <c r="G25" s="53"/>
      <c r="H25" s="53"/>
      <c r="I25" s="53"/>
      <c r="J25" s="53"/>
      <c r="K25" s="53"/>
      <c r="L25" s="53"/>
    </row>
    <row r="26" spans="1:12">
      <c r="A26" s="53"/>
      <c r="B26" s="53"/>
      <c r="C26" s="53"/>
      <c r="D26" s="53"/>
      <c r="E26" s="53"/>
      <c r="F26" s="53"/>
      <c r="G26" s="53"/>
      <c r="H26" s="53"/>
      <c r="I26" s="53"/>
      <c r="J26" s="53"/>
      <c r="K26" s="53"/>
      <c r="L26" s="53"/>
    </row>
    <row r="27" spans="1:12">
      <c r="C27" s="9"/>
      <c r="D27" s="9"/>
      <c r="E27" s="9"/>
      <c r="F27" s="9"/>
      <c r="G27" s="9"/>
      <c r="H27" s="9"/>
      <c r="I27" s="9"/>
      <c r="J27" s="9"/>
      <c r="K27" s="9"/>
      <c r="L27" s="9"/>
    </row>
    <row r="28" spans="1:12">
      <c r="C28" s="9"/>
      <c r="D28" s="9"/>
      <c r="E28" s="9"/>
      <c r="F28" s="9"/>
      <c r="G28" s="9"/>
      <c r="H28" s="9"/>
      <c r="I28" s="9"/>
      <c r="J28" s="9"/>
      <c r="K28" s="9"/>
      <c r="L28" s="9"/>
    </row>
    <row r="29" spans="1:12" ht="12" customHeight="1">
      <c r="B29" s="9"/>
      <c r="C29" s="9"/>
      <c r="D29" s="9"/>
      <c r="E29" s="9"/>
      <c r="F29" s="9"/>
      <c r="G29" s="9"/>
      <c r="H29" s="9"/>
      <c r="I29" s="9"/>
      <c r="J29" s="9"/>
      <c r="K29" s="9"/>
      <c r="L29" s="9"/>
    </row>
    <row r="30" spans="1:12">
      <c r="B30" s="9"/>
      <c r="C30" s="9"/>
      <c r="D30" s="9"/>
      <c r="E30" s="9"/>
      <c r="F30" s="9"/>
      <c r="G30" s="9"/>
      <c r="H30" s="9"/>
      <c r="I30" s="9"/>
      <c r="J30" s="9"/>
      <c r="K30" s="9"/>
      <c r="L30" s="9"/>
    </row>
    <row r="32" spans="1:12">
      <c r="B32" s="9"/>
      <c r="C32" s="9"/>
      <c r="D32" s="9"/>
      <c r="E32" s="9"/>
      <c r="F32" s="9"/>
      <c r="G32" s="9"/>
      <c r="H32" s="9"/>
      <c r="I32" s="9"/>
      <c r="J32" s="9"/>
      <c r="K32" s="9"/>
      <c r="L32" s="9"/>
    </row>
    <row r="33" spans="2:12">
      <c r="B33" s="9"/>
      <c r="C33" s="9"/>
      <c r="D33" s="9"/>
      <c r="E33" s="9"/>
      <c r="F33" s="9"/>
      <c r="G33" s="9"/>
      <c r="H33" s="9"/>
      <c r="I33" s="9"/>
      <c r="J33" s="9"/>
      <c r="K33" s="9"/>
      <c r="L33" s="9"/>
    </row>
    <row r="34" spans="2:12">
      <c r="B34" s="9"/>
      <c r="C34" s="9"/>
      <c r="D34" s="9"/>
      <c r="E34" s="9"/>
      <c r="F34" s="9"/>
      <c r="G34" s="9"/>
      <c r="H34" s="9"/>
      <c r="I34" s="9"/>
      <c r="J34" s="9"/>
      <c r="K34" s="9"/>
      <c r="L34" s="9"/>
    </row>
    <row r="35" spans="2:12">
      <c r="B35" s="9"/>
      <c r="C35" s="9"/>
      <c r="D35" s="9"/>
      <c r="E35" s="9"/>
      <c r="F35" s="9"/>
      <c r="G35" s="9"/>
      <c r="H35" s="9"/>
      <c r="I35" s="9"/>
      <c r="J35" s="9"/>
      <c r="K35" s="9"/>
      <c r="L35" s="9"/>
    </row>
    <row r="40" spans="2:12">
      <c r="B40" s="10"/>
      <c r="C40" s="10"/>
      <c r="D40" s="10"/>
      <c r="E40" s="10"/>
      <c r="F40" s="10"/>
      <c r="G40" s="10"/>
      <c r="H40" s="10"/>
      <c r="I40" s="10"/>
      <c r="J40" s="10"/>
      <c r="K40" s="10"/>
      <c r="L40" s="10"/>
    </row>
    <row r="41" spans="2:12">
      <c r="B41" s="10"/>
      <c r="C41" s="10"/>
      <c r="D41" s="10"/>
      <c r="E41" s="10"/>
      <c r="F41" s="10"/>
      <c r="G41" s="10"/>
      <c r="H41" s="10"/>
      <c r="I41" s="10"/>
      <c r="J41" s="10"/>
      <c r="K41" s="10"/>
      <c r="L41" s="10"/>
    </row>
    <row r="42" spans="2:12">
      <c r="B42" s="10"/>
      <c r="C42" s="10"/>
      <c r="D42" s="10"/>
      <c r="E42" s="10"/>
      <c r="F42" s="10"/>
      <c r="G42" s="10"/>
      <c r="H42" s="10"/>
      <c r="I42" s="10"/>
      <c r="J42" s="10"/>
      <c r="K42" s="10"/>
      <c r="L42" s="10"/>
    </row>
    <row r="43" spans="2:12">
      <c r="B43" s="10"/>
      <c r="C43" s="10"/>
      <c r="D43" s="10"/>
      <c r="E43" s="10"/>
      <c r="F43" s="10"/>
      <c r="G43" s="10"/>
      <c r="H43" s="10"/>
      <c r="I43" s="10"/>
      <c r="J43" s="10"/>
      <c r="K43" s="10"/>
      <c r="L43" s="10"/>
    </row>
  </sheetData>
  <mergeCells count="1">
    <mergeCell ref="A25:L26"/>
  </mergeCells>
  <phoneticPr fontId="2" type="noConversion"/>
  <pageMargins left="0.7" right="0.7" top="0.75" bottom="0.75" header="0.3" footer="0.3"/>
  <headerFooter>
    <oddHeader>&amp;C&amp;"Calibri"&amp;8&amp;K000000 SMU Classification: Restricted&amp;1#_x000D_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D3F4-6258-D546-B276-FE8BE868FA6B}">
  <dimension ref="A1:M6"/>
  <sheetViews>
    <sheetView workbookViewId="0">
      <selection activeCell="A13" sqref="A13"/>
    </sheetView>
  </sheetViews>
  <sheetFormatPr defaultColWidth="10.81640625" defaultRowHeight="14"/>
  <cols>
    <col min="1" max="1" width="17.6328125" style="6" customWidth="1"/>
    <col min="2" max="12" width="9" style="6" customWidth="1"/>
    <col min="13" max="16384" width="10.81640625" style="6"/>
  </cols>
  <sheetData>
    <row r="1" spans="1:13">
      <c r="A1" s="6" t="s">
        <v>30</v>
      </c>
      <c r="M1" s="6" t="s">
        <v>135</v>
      </c>
    </row>
    <row r="2" spans="1:13">
      <c r="B2" s="6">
        <v>2020</v>
      </c>
      <c r="C2" s="6">
        <v>2021</v>
      </c>
      <c r="D2" s="6">
        <v>2022</v>
      </c>
      <c r="E2" s="6">
        <v>2023</v>
      </c>
      <c r="F2" s="6">
        <v>2024</v>
      </c>
      <c r="G2" s="6">
        <v>2025</v>
      </c>
      <c r="H2" s="6">
        <v>2026</v>
      </c>
      <c r="I2" s="6">
        <v>2027</v>
      </c>
      <c r="J2" s="6">
        <v>2028</v>
      </c>
      <c r="K2" s="6">
        <v>2029</v>
      </c>
      <c r="L2" s="6">
        <v>2030</v>
      </c>
    </row>
    <row r="3" spans="1:13">
      <c r="A3" s="6" t="s">
        <v>31</v>
      </c>
      <c r="B3" s="9">
        <f>'Excess Coal Power Capacity '!B43/1000</f>
        <v>1130.9527833333334</v>
      </c>
      <c r="C3" s="9">
        <f>'Excess Coal Power Capacity '!C43/1000</f>
        <v>1159.9831166666668</v>
      </c>
      <c r="D3" s="9">
        <f>'Excess Coal Power Capacity '!D43/1000</f>
        <v>1185.4164499999999</v>
      </c>
      <c r="E3" s="9">
        <f>'Excess Coal Power Capacity '!E43/1000</f>
        <v>1212.6692833333334</v>
      </c>
      <c r="F3" s="9">
        <f>'Excess Coal Power Capacity '!F43/1000</f>
        <v>1238.5093166666666</v>
      </c>
      <c r="G3" s="9">
        <f>'Excess Coal Power Capacity '!G43/1000</f>
        <v>1263.30475</v>
      </c>
      <c r="H3" s="9">
        <f>'Excess Coal Power Capacity '!H43/1000</f>
        <v>1252.3117500000001</v>
      </c>
      <c r="I3" s="9">
        <f>'Excess Coal Power Capacity '!I43/1000</f>
        <v>1237.80125</v>
      </c>
      <c r="J3" s="9">
        <f>'Excess Coal Power Capacity '!J43/1000</f>
        <v>1227.4657500000001</v>
      </c>
      <c r="K3" s="9">
        <f>'Excess Coal Power Capacity '!K43/1000</f>
        <v>1216.4367500000001</v>
      </c>
      <c r="L3" s="9">
        <f>'Excess Coal Power Capacity '!L43/1000</f>
        <v>1202.78925</v>
      </c>
    </row>
    <row r="4" spans="1:13">
      <c r="A4" s="6" t="s">
        <v>165</v>
      </c>
      <c r="B4" s="9">
        <f>'Excess Coal Power Capacity '!B54/1000</f>
        <v>1114.6194500000001</v>
      </c>
      <c r="C4" s="9">
        <f>'Excess Coal Power Capacity '!C54/1000</f>
        <v>1127.31645</v>
      </c>
      <c r="D4" s="9">
        <f>'Excess Coal Power Capacity '!D54/1000</f>
        <v>1136.4164499999999</v>
      </c>
      <c r="E4" s="9">
        <f>'Excess Coal Power Capacity '!E54/1000</f>
        <v>1147.3359499999999</v>
      </c>
      <c r="F4" s="9">
        <f>'Excess Coal Power Capacity '!F54/1000</f>
        <v>1156.8426499999998</v>
      </c>
      <c r="G4" s="9">
        <f>'Excess Coal Power Capacity '!G54/1000</f>
        <v>1165.30475</v>
      </c>
      <c r="H4" s="9">
        <f>'Excess Coal Power Capacity '!H54/1000</f>
        <v>1154.3117500000001</v>
      </c>
      <c r="I4" s="9">
        <f>'Excess Coal Power Capacity '!I54/1000</f>
        <v>1139.80125</v>
      </c>
      <c r="J4" s="9">
        <f>'Excess Coal Power Capacity '!J54/1000</f>
        <v>1129.4657500000001</v>
      </c>
      <c r="K4" s="9">
        <f>'Excess Coal Power Capacity '!K54/1000</f>
        <v>1118.4367500000001</v>
      </c>
      <c r="L4" s="9">
        <f>'Excess Coal Power Capacity '!L54/1000</f>
        <v>1104.78925</v>
      </c>
    </row>
    <row r="5" spans="1:13">
      <c r="A5" s="6" t="s">
        <v>166</v>
      </c>
      <c r="B5" s="9">
        <f>'Excess Coal Power Capacity '!B75/1000</f>
        <v>1097.6194500000001</v>
      </c>
      <c r="C5" s="9">
        <f>'Excess Coal Power Capacity '!C75/1000</f>
        <v>1095.1924500000002</v>
      </c>
      <c r="D5" s="9">
        <f>'Excess Coal Power Capacity '!D75/1000</f>
        <v>1091.2704500000002</v>
      </c>
      <c r="E5" s="9">
        <f>'Excess Coal Power Capacity '!E75/1000</f>
        <v>1088.3009500000003</v>
      </c>
      <c r="F5" s="9">
        <f>'Excess Coal Power Capacity '!F75/1000</f>
        <v>1083.8056500000002</v>
      </c>
      <c r="G5" s="9">
        <f>'Excess Coal Power Capacity '!G75/1000</f>
        <v>1078.3266500000002</v>
      </c>
      <c r="H5" s="9">
        <f>'Excess Coal Power Capacity '!H75/1000</f>
        <v>1070.2536500000001</v>
      </c>
      <c r="I5" s="9">
        <f>'Excess Coal Power Capacity '!I75/1000</f>
        <v>1058.0331500000002</v>
      </c>
      <c r="J5" s="9">
        <f>'Excess Coal Power Capacity '!J75/1000</f>
        <v>1049.3536500000002</v>
      </c>
      <c r="K5" s="9">
        <f>'Excess Coal Power Capacity '!K75/1000</f>
        <v>1031.4147499999999</v>
      </c>
      <c r="L5" s="9">
        <f>'Excess Coal Power Capacity '!L75/1000</f>
        <v>1019.49925</v>
      </c>
    </row>
    <row r="6" spans="1:13">
      <c r="A6" s="6" t="s">
        <v>32</v>
      </c>
      <c r="B6" s="9">
        <f>'Excess Coal Power Capacity '!B97/1000</f>
        <v>1012.3759258666172</v>
      </c>
      <c r="C6" s="9">
        <f>'Excess Coal Power Capacity '!C97/1000</f>
        <v>1044.194552106821</v>
      </c>
      <c r="D6" s="9">
        <f>'Excess Coal Power Capacity '!D97/1000</f>
        <v>1059.4623032551942</v>
      </c>
      <c r="E6" s="9">
        <f>'Excess Coal Power Capacity '!E97/1000</f>
        <v>1045.3588250650926</v>
      </c>
      <c r="F6" s="9">
        <f>'Excess Coal Power Capacity '!F97/1000</f>
        <v>1049.6994000276839</v>
      </c>
      <c r="G6" s="9">
        <f>'Excess Coal Power Capacity '!G97/1000</f>
        <v>1056.1093638864227</v>
      </c>
      <c r="H6" s="9">
        <f>'Excess Coal Power Capacity '!H97/1000</f>
        <v>1060.5088690239531</v>
      </c>
      <c r="I6" s="9">
        <f>'Excess Coal Power Capacity '!I97/1000</f>
        <v>1016.5579145146029</v>
      </c>
      <c r="J6" s="9">
        <f>'Excess Coal Power Capacity '!J97/1000</f>
        <v>1009.7323532909102</v>
      </c>
      <c r="K6" s="9">
        <f>'Excess Coal Power Capacity '!K97/1000</f>
        <v>999.20326590265438</v>
      </c>
      <c r="L6" s="9">
        <f>'Excess Coal Power Capacity '!L97/1000</f>
        <v>986.84183001339773</v>
      </c>
    </row>
  </sheetData>
  <phoneticPr fontId="2" type="noConversion"/>
  <pageMargins left="0.7" right="0.7" top="0.75" bottom="0.75" header="0.3" footer="0.3"/>
  <headerFooter>
    <oddHeader>&amp;C&amp;"Calibri"&amp;8&amp;K000000 SMU Classification: Restricted&amp;1#_x000D_</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61C5-260D-4343-BABD-F24EA1E8C862}">
  <dimension ref="A2:AH46"/>
  <sheetViews>
    <sheetView zoomScale="85" workbookViewId="0">
      <pane xSplit="1" topLeftCell="K1" activePane="topRight" state="frozen"/>
      <selection activeCell="A2" sqref="A2"/>
      <selection pane="topRight" activeCell="AA28" sqref="AA28"/>
    </sheetView>
  </sheetViews>
  <sheetFormatPr defaultColWidth="10.81640625" defaultRowHeight="14"/>
  <cols>
    <col min="1" max="1" width="22.36328125" style="6" customWidth="1"/>
    <col min="2" max="3" width="10.81640625" style="6"/>
    <col min="4" max="4" width="10.81640625" style="6" customWidth="1"/>
    <col min="5" max="16384" width="10.81640625" style="6"/>
  </cols>
  <sheetData>
    <row r="2" spans="1:13">
      <c r="A2" s="51" t="s">
        <v>162</v>
      </c>
      <c r="B2" s="51"/>
      <c r="C2" s="51"/>
      <c r="D2" s="51"/>
      <c r="E2" s="51"/>
      <c r="F2" s="51"/>
      <c r="G2" s="51"/>
      <c r="H2" s="51"/>
      <c r="I2" s="51"/>
      <c r="J2" s="51"/>
      <c r="K2" s="51"/>
      <c r="L2" s="51"/>
      <c r="M2" s="16" t="s">
        <v>142</v>
      </c>
    </row>
    <row r="3" spans="1:13">
      <c r="A3" s="8" t="s">
        <v>0</v>
      </c>
      <c r="B3" s="6">
        <v>2020</v>
      </c>
      <c r="C3" s="6">
        <v>2021</v>
      </c>
      <c r="D3" s="6">
        <v>2022</v>
      </c>
      <c r="E3" s="6">
        <v>2023</v>
      </c>
      <c r="F3" s="6">
        <v>2024</v>
      </c>
      <c r="G3" s="6">
        <v>2025</v>
      </c>
      <c r="H3" s="6">
        <v>2026</v>
      </c>
      <c r="I3" s="6">
        <v>2027</v>
      </c>
      <c r="J3" s="6">
        <v>2028</v>
      </c>
      <c r="K3" s="6">
        <v>2029</v>
      </c>
      <c r="L3" s="6">
        <v>2030</v>
      </c>
    </row>
    <row r="4" spans="1:13">
      <c r="A4" s="8" t="s">
        <v>1</v>
      </c>
      <c r="B4" s="8">
        <v>0</v>
      </c>
      <c r="C4" s="8">
        <v>0</v>
      </c>
      <c r="D4" s="8">
        <v>0</v>
      </c>
      <c r="E4" s="8">
        <v>0</v>
      </c>
      <c r="F4" s="8">
        <v>0</v>
      </c>
      <c r="G4" s="8">
        <v>0</v>
      </c>
      <c r="H4" s="8">
        <v>0</v>
      </c>
      <c r="I4" s="8">
        <v>0</v>
      </c>
      <c r="J4" s="8">
        <v>0</v>
      </c>
      <c r="K4" s="8">
        <f>'Excess Coal Power Capacity '!K103/1000</f>
        <v>1.6718470314698062</v>
      </c>
      <c r="L4" s="8">
        <f>'Excess Coal Power Capacity '!L103/1000</f>
        <v>0.94146293172746665</v>
      </c>
    </row>
    <row r="5" spans="1:13">
      <c r="A5" s="8" t="s">
        <v>2</v>
      </c>
      <c r="B5" s="8">
        <f>'Excess Coal Power Capacity '!B104/1000</f>
        <v>8.1845075377847962</v>
      </c>
      <c r="C5" s="8">
        <f>'Excess Coal Power Capacity '!C104/1000</f>
        <v>9.3259109331870427</v>
      </c>
      <c r="D5" s="8">
        <f>'Excess Coal Power Capacity '!D104/1000</f>
        <v>8.4949997597516411</v>
      </c>
      <c r="E5" s="8">
        <f>'Excess Coal Power Capacity '!E104/1000</f>
        <v>1.4073882712767081</v>
      </c>
      <c r="F5" s="8">
        <f>'Excess Coal Power Capacity '!F104/1000</f>
        <v>2.0917876135894766</v>
      </c>
      <c r="G5" s="8">
        <f>'Excess Coal Power Capacity '!G104/1000</f>
        <v>3.1316541084349812</v>
      </c>
      <c r="H5" s="8">
        <f>'Excess Coal Power Capacity '!H104/1000</f>
        <v>2.5431404218583631</v>
      </c>
      <c r="I5" s="8">
        <f>'Excess Coal Power Capacity '!I104/1000</f>
        <v>0.48294337289829853</v>
      </c>
      <c r="J5" s="8">
        <f>'Excess Coal Power Capacity '!J104/1000</f>
        <v>2.0240266617936795</v>
      </c>
      <c r="K5" s="8">
        <f>'Excess Coal Power Capacity '!K104/1000</f>
        <v>4.9429392768162872</v>
      </c>
      <c r="L5" s="8">
        <f>'Excess Coal Power Capacity '!L104/1000</f>
        <v>3.4412104757351627</v>
      </c>
    </row>
    <row r="6" spans="1:13">
      <c r="A6" s="8" t="s">
        <v>3</v>
      </c>
      <c r="B6" s="8">
        <f>'Excess Coal Power Capacity '!B105/1000</f>
        <v>1.4750524435690895</v>
      </c>
      <c r="C6" s="8">
        <f>'Excess Coal Power Capacity '!C105/1000</f>
        <v>3.2053602319949714</v>
      </c>
      <c r="D6" s="8">
        <f>'Excess Coal Power Capacity '!D105/1000</f>
        <v>2.32879224989441</v>
      </c>
      <c r="E6" s="8">
        <f>'Excess Coal Power Capacity '!E105/1000</f>
        <v>6.784305927414942</v>
      </c>
      <c r="F6" s="8">
        <f>'Excess Coal Power Capacity '!F105/1000</f>
        <v>2.6893015530045088</v>
      </c>
      <c r="G6" s="8">
        <f>'Excess Coal Power Capacity '!G105/1000</f>
        <v>3.2932403199338878</v>
      </c>
      <c r="H6" s="8">
        <f>'Excess Coal Power Capacity '!H105/1000</f>
        <v>5.1858679866738387E-2</v>
      </c>
      <c r="I6" s="8">
        <f>'Excess Coal Power Capacity '!I105/1000</f>
        <v>6.8329061705884522</v>
      </c>
      <c r="J6" s="8">
        <f>'Excess Coal Power Capacity '!J105/1000</f>
        <v>8.6755859330077065</v>
      </c>
      <c r="K6" s="8">
        <f>'Excess Coal Power Capacity '!K105/1000</f>
        <v>8.3167770534369634</v>
      </c>
      <c r="L6" s="8">
        <f>'Excess Coal Power Capacity '!L105/1000</f>
        <v>7.0180814849544255</v>
      </c>
    </row>
    <row r="7" spans="1:13">
      <c r="A7" s="8" t="s">
        <v>4</v>
      </c>
      <c r="B7" s="8">
        <v>0</v>
      </c>
      <c r="C7" s="8">
        <v>0</v>
      </c>
      <c r="D7" s="8">
        <v>0</v>
      </c>
      <c r="E7" s="8">
        <v>0</v>
      </c>
      <c r="F7" s="8">
        <v>0</v>
      </c>
      <c r="G7" s="8">
        <v>0</v>
      </c>
      <c r="H7" s="8">
        <v>0</v>
      </c>
      <c r="I7" s="8">
        <v>0</v>
      </c>
      <c r="J7" s="8">
        <v>0</v>
      </c>
      <c r="K7" s="8">
        <v>0</v>
      </c>
      <c r="L7" s="8">
        <v>0</v>
      </c>
    </row>
    <row r="8" spans="1:13">
      <c r="A8" s="8" t="s">
        <v>5</v>
      </c>
      <c r="B8" s="8">
        <f>'Excess Coal Power Capacity '!B107/1000</f>
        <v>24.956639282288553</v>
      </c>
      <c r="C8" s="8">
        <f>'Excess Coal Power Capacity '!C107/1000</f>
        <v>18.761625534397449</v>
      </c>
      <c r="D8" s="8">
        <f>'Excess Coal Power Capacity '!D107/1000</f>
        <v>5.5599660991867426</v>
      </c>
      <c r="E8" s="8">
        <f>'Excess Coal Power Capacity '!E107/1000</f>
        <v>3.3855360321797199</v>
      </c>
      <c r="F8" s="8">
        <f>'Excess Coal Power Capacity '!F107/1000</f>
        <v>9.2373942822685784</v>
      </c>
      <c r="G8" s="8">
        <f>'Excess Coal Power Capacity '!G107/1000</f>
        <v>3.5105485884197405</v>
      </c>
      <c r="H8" s="8">
        <f>'Excess Coal Power Capacity '!H107/1000</f>
        <v>0.49033629282069158</v>
      </c>
      <c r="I8" s="8">
        <f>'Excess Coal Power Capacity '!I107/1000</f>
        <v>7.1277928636244905</v>
      </c>
      <c r="J8" s="8">
        <f>'Excess Coal Power Capacity '!J107/1000</f>
        <v>6.2885538275118309</v>
      </c>
      <c r="K8" s="8">
        <f>'Excess Coal Power Capacity '!K107/1000</f>
        <v>4.5343519636032434</v>
      </c>
      <c r="L8" s="8">
        <f>'Excess Coal Power Capacity '!L107/1000</f>
        <v>9.4720789120169062</v>
      </c>
    </row>
    <row r="9" spans="1:13">
      <c r="A9" s="8" t="s">
        <v>6</v>
      </c>
      <c r="B9" s="8">
        <f>'Excess Coal Power Capacity '!B108/1000</f>
        <v>13.212992946684885</v>
      </c>
      <c r="C9" s="8">
        <f>'Excess Coal Power Capacity '!C108/1000</f>
        <v>2.1679686799051416</v>
      </c>
      <c r="D9" s="8">
        <f>'Excess Coal Power Capacity '!D108/1000</f>
        <v>4.5923401063956844</v>
      </c>
      <c r="E9" s="8">
        <f>'Excess Coal Power Capacity '!E108/1000</f>
        <v>1.7709023729045292</v>
      </c>
      <c r="F9" s="8">
        <f>'Excess Coal Power Capacity '!F108/1000</f>
        <v>2.3001265061155718</v>
      </c>
      <c r="G9" s="8">
        <f>'Excess Coal Power Capacity '!G108/1000</f>
        <v>6.8885174540373262</v>
      </c>
      <c r="H9" s="8">
        <f>'Excess Coal Power Capacity '!H108/1000</f>
        <v>4.9677831440682345</v>
      </c>
      <c r="I9" s="8">
        <f>'Excess Coal Power Capacity '!I108/1000</f>
        <v>2.9151600656211376</v>
      </c>
      <c r="J9" s="8">
        <f>'Excess Coal Power Capacity '!J108/1000</f>
        <v>7.0014088404725774</v>
      </c>
      <c r="K9" s="8">
        <f>'Excess Coal Power Capacity '!K108/1000</f>
        <v>5.0494391774704273</v>
      </c>
      <c r="L9" s="8">
        <f>'Excess Coal Power Capacity '!L108/1000</f>
        <v>5.1096738215901718</v>
      </c>
    </row>
    <row r="10" spans="1:13">
      <c r="A10" s="6" t="s">
        <v>7</v>
      </c>
      <c r="B10" s="8">
        <f>'Excess Coal Power Capacity '!B109/1000</f>
        <v>85.243524133382778</v>
      </c>
      <c r="C10" s="8">
        <f>'Excess Coal Power Capacity '!C109/1000</f>
        <v>50.997897893179122</v>
      </c>
      <c r="D10" s="8">
        <f>'Excess Coal Power Capacity '!D109/1000</f>
        <v>31.808146744805743</v>
      </c>
      <c r="E10" s="8">
        <f>'Excess Coal Power Capacity '!E109/1000</f>
        <v>42.942124934907525</v>
      </c>
      <c r="F10" s="8">
        <f>'Excess Coal Power Capacity '!F109/1000</f>
        <v>34.106249972316057</v>
      </c>
      <c r="G10" s="8">
        <f>'Excess Coal Power Capacity '!G109/1000</f>
        <v>22.217286113577146</v>
      </c>
      <c r="H10" s="8">
        <f>'Excess Coal Power Capacity '!H109/1000</f>
        <v>9.7447809760470854</v>
      </c>
      <c r="I10" s="8">
        <f>'Excess Coal Power Capacity '!I109/1000</f>
        <v>41.475235485397107</v>
      </c>
      <c r="J10" s="8">
        <f>'Excess Coal Power Capacity '!J109/1000</f>
        <v>39.621296709089854</v>
      </c>
      <c r="K10" s="8">
        <f>'Excess Coal Power Capacity '!K109/1000</f>
        <v>32.211484097345625</v>
      </c>
      <c r="L10" s="8">
        <f>'Excess Coal Power Capacity '!L109/1000</f>
        <v>32.657419986602271</v>
      </c>
    </row>
    <row r="11" spans="1:13">
      <c r="A11" s="8" t="s">
        <v>143</v>
      </c>
      <c r="B11" s="8"/>
      <c r="C11" s="8"/>
      <c r="D11" s="8"/>
      <c r="E11" s="8"/>
      <c r="F11" s="8"/>
      <c r="G11" s="8"/>
      <c r="H11" s="8"/>
      <c r="I11" s="8"/>
      <c r="J11" s="8"/>
      <c r="K11" s="8"/>
      <c r="L11" s="8"/>
    </row>
    <row r="12" spans="1:13">
      <c r="A12" s="8"/>
      <c r="B12" s="8"/>
      <c r="C12" s="8"/>
      <c r="D12" s="8"/>
      <c r="E12" s="8"/>
      <c r="F12" s="8"/>
      <c r="G12" s="8"/>
      <c r="H12" s="8"/>
      <c r="I12" s="8"/>
      <c r="J12" s="8"/>
      <c r="K12" s="8"/>
      <c r="L12" s="8"/>
    </row>
    <row r="13" spans="1:13">
      <c r="A13" s="51" t="s">
        <v>163</v>
      </c>
      <c r="B13" s="51"/>
      <c r="C13" s="51"/>
      <c r="D13" s="51"/>
      <c r="E13" s="51"/>
      <c r="F13" s="51"/>
      <c r="G13" s="51"/>
      <c r="H13" s="51"/>
      <c r="I13" s="51"/>
      <c r="J13" s="51"/>
      <c r="K13" s="51"/>
      <c r="L13" s="51"/>
      <c r="M13" s="16" t="s">
        <v>142</v>
      </c>
    </row>
    <row r="14" spans="1:13">
      <c r="A14" s="8" t="s">
        <v>0</v>
      </c>
      <c r="B14" s="6">
        <v>2020</v>
      </c>
      <c r="C14" s="6">
        <v>2021</v>
      </c>
      <c r="D14" s="6">
        <v>2022</v>
      </c>
      <c r="E14" s="6">
        <v>2023</v>
      </c>
      <c r="F14" s="6">
        <v>2024</v>
      </c>
      <c r="G14" s="6">
        <v>2025</v>
      </c>
      <c r="H14" s="6">
        <v>2026</v>
      </c>
      <c r="I14" s="6">
        <v>2027</v>
      </c>
      <c r="J14" s="6">
        <v>2028</v>
      </c>
      <c r="K14" s="6">
        <v>2029</v>
      </c>
      <c r="L14" s="6">
        <v>2030</v>
      </c>
    </row>
    <row r="15" spans="1:13">
      <c r="A15" s="8" t="s">
        <v>1</v>
      </c>
      <c r="B15" s="8">
        <f>'Excess Coal Power Capacity '!B113/1000</f>
        <v>13.977469101179391</v>
      </c>
      <c r="C15" s="8">
        <f>'Excess Coal Power Capacity '!C113/1000</f>
        <v>20.394990891467781</v>
      </c>
      <c r="D15" s="8">
        <f>'Excess Coal Power Capacity '!D113/1000</f>
        <v>20.001235559631255</v>
      </c>
      <c r="E15" s="8">
        <f>'Excess Coal Power Capacity '!E113/1000</f>
        <v>20.900328852203266</v>
      </c>
      <c r="F15" s="8">
        <f>'Excess Coal Power Capacity '!F113/1000</f>
        <v>21.803961667220925</v>
      </c>
      <c r="G15" s="8">
        <f>'Excess Coal Power Capacity '!G113/1000</f>
        <v>26.671663505746633</v>
      </c>
      <c r="H15" s="8">
        <f>'Excess Coal Power Capacity '!H113/1000</f>
        <v>22.755102483636584</v>
      </c>
      <c r="I15" s="8">
        <f>'Excess Coal Power Capacity '!I113/1000</f>
        <v>38.003446780820958</v>
      </c>
      <c r="J15" s="8">
        <f>'Excess Coal Power Capacity '!J113/1000</f>
        <v>29.818407071552823</v>
      </c>
      <c r="K15" s="8">
        <f>'Excess Coal Power Capacity '!K113/1000</f>
        <v>34.831033442522283</v>
      </c>
      <c r="L15" s="8">
        <f>'Excess Coal Power Capacity '!L113/1000</f>
        <v>34.100649342779946</v>
      </c>
    </row>
    <row r="16" spans="1:13">
      <c r="A16" s="8" t="s">
        <v>2</v>
      </c>
      <c r="B16" s="8">
        <f>'Excess Coal Power Capacity '!B114/1000</f>
        <v>8.6982900760075275</v>
      </c>
      <c r="C16" s="8">
        <f>'Excess Coal Power Capacity '!C114/1000</f>
        <v>10.353476009632489</v>
      </c>
      <c r="D16" s="8">
        <f>'Excess Coal Power Capacity '!D114/1000</f>
        <v>10.036347374419821</v>
      </c>
      <c r="E16" s="8">
        <f>'Excess Coal Power Capacity '!E114/1000</f>
        <v>3.4625184241676181</v>
      </c>
      <c r="F16" s="8">
        <f>'Excess Coal Power Capacity '!F114/1000</f>
        <v>4.660700304703103</v>
      </c>
      <c r="G16" s="8">
        <f>'Excess Coal Power Capacity '!G114/1000</f>
        <v>6.2143493377713384</v>
      </c>
      <c r="H16" s="8">
        <f>'Excess Coal Power Capacity '!H114/1000</f>
        <v>5.6258356511947207</v>
      </c>
      <c r="I16" s="8">
        <f>'Excess Coal Power Capacity '!I114/1000</f>
        <v>3.5656386022346558</v>
      </c>
      <c r="J16" s="8">
        <f>'Excess Coal Power Capacity '!J114/1000</f>
        <v>5.1067218911300367</v>
      </c>
      <c r="K16" s="8">
        <f>'Excess Coal Power Capacity '!K114/1000</f>
        <v>8.0256345061526453</v>
      </c>
      <c r="L16" s="8">
        <f>'Excess Coal Power Capacity '!L114/1000</f>
        <v>6.5239057050715203</v>
      </c>
    </row>
    <row r="17" spans="1:13">
      <c r="A17" s="8" t="s">
        <v>3</v>
      </c>
      <c r="B17" s="8">
        <f>'Excess Coal Power Capacity '!B115/1000</f>
        <v>4.6716816285066303</v>
      </c>
      <c r="C17" s="8">
        <f>'Excess Coal Power Capacity '!C115/1000</f>
        <v>9.5986186018700241</v>
      </c>
      <c r="D17" s="8">
        <f>'Excess Coal Power Capacity '!D115/1000</f>
        <v>11.918679804707004</v>
      </c>
      <c r="E17" s="8">
        <f>'Excess Coal Power Capacity '!E115/1000</f>
        <v>19.570822667165046</v>
      </c>
      <c r="F17" s="8">
        <f>'Excess Coal Power Capacity '!F115/1000</f>
        <v>18.672447477692156</v>
      </c>
      <c r="G17" s="8">
        <f>'Excess Coal Power Capacity '!G115/1000</f>
        <v>22.473015429559048</v>
      </c>
      <c r="H17" s="8">
        <f>'Excess Coal Power Capacity '!H115/1000</f>
        <v>19.231633789491898</v>
      </c>
      <c r="I17" s="8">
        <f>'Excess Coal Power Capacity '!I115/1000</f>
        <v>26.012681280213613</v>
      </c>
      <c r="J17" s="8">
        <f>'Excess Coal Power Capacity '!J115/1000</f>
        <v>27.855361042632868</v>
      </c>
      <c r="K17" s="8">
        <f>'Excess Coal Power Capacity '!K115/1000</f>
        <v>27.496552163062123</v>
      </c>
      <c r="L17" s="8">
        <f>'Excess Coal Power Capacity '!L115/1000</f>
        <v>26.197856594579584</v>
      </c>
    </row>
    <row r="18" spans="1:13">
      <c r="A18" s="8" t="s">
        <v>4</v>
      </c>
      <c r="B18" s="8">
        <f>'Excess Coal Power Capacity '!B116/1000</f>
        <v>31.188517996742814</v>
      </c>
      <c r="C18" s="8">
        <f>'Excess Coal Power Capacity '!C116/1000</f>
        <v>10.769351971960248</v>
      </c>
      <c r="D18" s="8">
        <f>'Excess Coal Power Capacity '!D116/1000</f>
        <v>8.231778494546278</v>
      </c>
      <c r="E18" s="8">
        <f>'Excess Coal Power Capacity '!E116/1000</f>
        <v>30.735284178395347</v>
      </c>
      <c r="F18" s="8">
        <f>'Excess Coal Power Capacity '!F116/1000</f>
        <v>22.778954224450747</v>
      </c>
      <c r="G18" s="8">
        <f>'Excess Coal Power Capacity '!G116/1000</f>
        <v>10.209693186205055</v>
      </c>
      <c r="H18" s="8">
        <f>'Excess Coal Power Capacity '!H116/1000</f>
        <v>7.5045910029969525</v>
      </c>
      <c r="I18" s="8">
        <f>'Excess Coal Power Capacity '!I116/1000</f>
        <v>12.391017281044245</v>
      </c>
      <c r="J18" s="8">
        <f>'Excess Coal Power Capacity '!J116/1000</f>
        <v>10.435345423951716</v>
      </c>
      <c r="K18" s="8">
        <f>'Excess Coal Power Capacity '!K116/1000</f>
        <v>6.0688742326969223</v>
      </c>
      <c r="L18" s="8">
        <f>'Excess Coal Power Capacity '!L116/1000</f>
        <v>3.315656998726161</v>
      </c>
    </row>
    <row r="19" spans="1:13">
      <c r="A19" s="8" t="s">
        <v>5</v>
      </c>
      <c r="B19" s="8">
        <f>'Excess Coal Power Capacity '!B117/1000</f>
        <v>26.368936609111291</v>
      </c>
      <c r="C19" s="8">
        <f>'Excess Coal Power Capacity '!C117/1000</f>
        <v>21.586220188042891</v>
      </c>
      <c r="D19" s="8">
        <f>'Excess Coal Power Capacity '!D117/1000</f>
        <v>9.7968580796549212</v>
      </c>
      <c r="E19" s="8">
        <f>'Excess Coal Power Capacity '!E117/1000</f>
        <v>9.0347253394706062</v>
      </c>
      <c r="F19" s="8">
        <f>'Excess Coal Power Capacity '!F117/1000</f>
        <v>16.298880916382199</v>
      </c>
      <c r="G19" s="8">
        <f>'Excess Coal Power Capacity '!G117/1000</f>
        <v>11.984332549356099</v>
      </c>
      <c r="H19" s="8">
        <f>'Excess Coal Power Capacity '!H117/1000</f>
        <v>8.9641202537570503</v>
      </c>
      <c r="I19" s="8">
        <f>'Excess Coal Power Capacity '!I117/1000</f>
        <v>15.601576824560849</v>
      </c>
      <c r="J19" s="8">
        <f>'Excess Coal Power Capacity '!J117/1000</f>
        <v>14.762337788448189</v>
      </c>
      <c r="K19" s="8">
        <f>'Excess Coal Power Capacity '!K117/1000</f>
        <v>13.008135924539602</v>
      </c>
      <c r="L19" s="8">
        <f>'Excess Coal Power Capacity '!L117/1000</f>
        <v>17.945862872953263</v>
      </c>
    </row>
    <row r="20" spans="1:13">
      <c r="A20" s="8" t="s">
        <v>6</v>
      </c>
      <c r="B20" s="8">
        <f>'Excess Coal Power Capacity '!B118/1000</f>
        <v>17.33862872183515</v>
      </c>
      <c r="C20" s="8">
        <f>'Excess Coal Power Capacity '!C118/1000</f>
        <v>10.419240230205702</v>
      </c>
      <c r="D20" s="8">
        <f>'Excess Coal Power Capacity '!D118/1000</f>
        <v>16.969247431846512</v>
      </c>
      <c r="E20" s="8">
        <f>'Excess Coal Power Capacity '!E118/1000</f>
        <v>18.273445473505621</v>
      </c>
      <c r="F20" s="8">
        <f>'Excess Coal Power Capacity '!F118/1000</f>
        <v>22.928305381866927</v>
      </c>
      <c r="G20" s="8">
        <f>'Excess Coal Power Capacity '!G118/1000</f>
        <v>31.642332104938976</v>
      </c>
      <c r="H20" s="8">
        <f>'Excess Coal Power Capacity '!H118/1000</f>
        <v>29.721597794969885</v>
      </c>
      <c r="I20" s="8">
        <f>'Excess Coal Power Capacity '!I118/1000</f>
        <v>27.66897471652279</v>
      </c>
      <c r="J20" s="8">
        <f>'Excess Coal Power Capacity '!J118/1000</f>
        <v>31.755223491374228</v>
      </c>
      <c r="K20" s="8">
        <f>'Excess Coal Power Capacity '!K118/1000</f>
        <v>29.803253828372078</v>
      </c>
      <c r="L20" s="8">
        <f>'Excess Coal Power Capacity '!L118/1000</f>
        <v>29.863488472491824</v>
      </c>
    </row>
    <row r="21" spans="1:13">
      <c r="A21" s="6" t="s">
        <v>7</v>
      </c>
      <c r="B21" s="8">
        <f>SUM(B15:B20)</f>
        <v>102.24352413338281</v>
      </c>
      <c r="C21" s="8">
        <f t="shared" ref="C21:L21" si="0">SUM(C15:C20)</f>
        <v>83.121897893179138</v>
      </c>
      <c r="D21" s="8">
        <f t="shared" si="0"/>
        <v>76.954146744805783</v>
      </c>
      <c r="E21" s="8">
        <f t="shared" si="0"/>
        <v>101.97712493490751</v>
      </c>
      <c r="F21" s="8">
        <f t="shared" si="0"/>
        <v>107.14324997231606</v>
      </c>
      <c r="G21" s="8">
        <f t="shared" si="0"/>
        <v>109.19538611357714</v>
      </c>
      <c r="H21" s="8">
        <f t="shared" si="0"/>
        <v>93.802880976047092</v>
      </c>
      <c r="I21" s="8">
        <f t="shared" si="0"/>
        <v>123.24333548539713</v>
      </c>
      <c r="J21" s="8">
        <f t="shared" si="0"/>
        <v>119.73339670908986</v>
      </c>
      <c r="K21" s="8">
        <f t="shared" si="0"/>
        <v>119.23348409734565</v>
      </c>
      <c r="L21" s="8">
        <f t="shared" si="0"/>
        <v>117.9474199866023</v>
      </c>
    </row>
    <row r="22" spans="1:13">
      <c r="A22" s="8"/>
      <c r="B22" s="8"/>
      <c r="C22" s="8"/>
      <c r="D22" s="8"/>
      <c r="E22" s="8"/>
      <c r="F22" s="8"/>
      <c r="G22" s="8"/>
      <c r="H22" s="8"/>
      <c r="I22" s="8"/>
      <c r="J22" s="8"/>
      <c r="K22" s="8"/>
      <c r="L22" s="8"/>
    </row>
    <row r="23" spans="1:13">
      <c r="A23" s="8"/>
      <c r="B23" s="8"/>
      <c r="C23" s="8"/>
      <c r="D23" s="8"/>
      <c r="E23" s="8"/>
      <c r="F23" s="8"/>
      <c r="G23" s="8"/>
      <c r="H23" s="8"/>
      <c r="I23" s="8"/>
      <c r="J23" s="8"/>
      <c r="K23" s="8"/>
      <c r="L23" s="8"/>
    </row>
    <row r="24" spans="1:13">
      <c r="A24" s="51" t="s">
        <v>164</v>
      </c>
      <c r="B24" s="51"/>
      <c r="C24" s="51"/>
      <c r="D24" s="51"/>
      <c r="E24" s="51"/>
      <c r="F24" s="51"/>
      <c r="G24" s="51"/>
      <c r="H24" s="51"/>
      <c r="I24" s="51"/>
      <c r="J24" s="51"/>
      <c r="K24" s="51"/>
      <c r="L24" s="51"/>
      <c r="M24" s="16" t="s">
        <v>142</v>
      </c>
    </row>
    <row r="25" spans="1:13">
      <c r="A25" s="8" t="s">
        <v>0</v>
      </c>
      <c r="B25" s="6">
        <v>2020</v>
      </c>
      <c r="C25" s="6">
        <v>2021</v>
      </c>
      <c r="D25" s="6">
        <v>2022</v>
      </c>
      <c r="E25" s="6">
        <v>2023</v>
      </c>
      <c r="F25" s="6">
        <v>2024</v>
      </c>
      <c r="G25" s="6">
        <v>2025</v>
      </c>
      <c r="H25" s="6">
        <v>2026</v>
      </c>
      <c r="I25" s="6">
        <v>2027</v>
      </c>
      <c r="J25" s="6">
        <v>2028</v>
      </c>
      <c r="K25" s="6">
        <v>2029</v>
      </c>
      <c r="L25" s="6">
        <v>2030</v>
      </c>
    </row>
    <row r="26" spans="1:13">
      <c r="A26" s="8" t="s">
        <v>1</v>
      </c>
      <c r="B26" s="8">
        <f>'Excess Coal Power Capacity '!B123/1000</f>
        <v>19.287273461119156</v>
      </c>
      <c r="C26" s="8">
        <f>'Excess Coal Power Capacity '!C123/1000</f>
        <v>31.014599611347307</v>
      </c>
      <c r="D26" s="8">
        <f>'Excess Coal Power Capacity '!D123/1000</f>
        <v>35.930648639450546</v>
      </c>
      <c r="E26" s="8">
        <f>'Excess Coal Power Capacity '!E123/1000</f>
        <v>42.139546291962326</v>
      </c>
      <c r="F26" s="8">
        <f>'Excess Coal Power Capacity '!F123/1000</f>
        <v>48.352983466919746</v>
      </c>
      <c r="G26" s="8">
        <f>'Excess Coal Power Capacity '!G123/1000</f>
        <v>58.530489665385218</v>
      </c>
      <c r="H26" s="8">
        <f>'Excess Coal Power Capacity '!H123/1000</f>
        <v>54.613928643275166</v>
      </c>
      <c r="I26" s="8">
        <f>'Excess Coal Power Capacity '!I123/1000</f>
        <v>69.862272940459547</v>
      </c>
      <c r="J26" s="8">
        <f>'Excess Coal Power Capacity '!J123/1000</f>
        <v>61.677233231191408</v>
      </c>
      <c r="K26" s="8">
        <f>'Excess Coal Power Capacity '!K123/1000</f>
        <v>66.689859602160865</v>
      </c>
      <c r="L26" s="8">
        <f>'Excess Coal Power Capacity '!L123/1000</f>
        <v>65.959475502418528</v>
      </c>
    </row>
    <row r="27" spans="1:13">
      <c r="A27" s="8" t="s">
        <v>2</v>
      </c>
      <c r="B27" s="8">
        <f>'Excess Coal Power Capacity '!B124/1000</f>
        <v>9.1919242793979787</v>
      </c>
      <c r="C27" s="8">
        <f>'Excess Coal Power Capacity '!C124/1000</f>
        <v>11.340744416413422</v>
      </c>
      <c r="D27" s="8">
        <f>'Excess Coal Power Capacity '!D124/1000</f>
        <v>11.517249984591203</v>
      </c>
      <c r="E27" s="8">
        <f>'Excess Coal Power Capacity '!E124/1000</f>
        <v>5.4370552377294663</v>
      </c>
      <c r="F27" s="8">
        <f>'Excess Coal Power Capacity '!F124/1000</f>
        <v>7.1288713216554171</v>
      </c>
      <c r="G27" s="8">
        <f>'Excess Coal Power Capacity '!G124/1000</f>
        <v>9.1761545581141029</v>
      </c>
      <c r="H27" s="8">
        <f>'Excess Coal Power Capacity '!H124/1000</f>
        <v>8.5876408715374861</v>
      </c>
      <c r="I27" s="8">
        <f>'Excess Coal Power Capacity '!I124/1000</f>
        <v>6.5274438225774212</v>
      </c>
      <c r="J27" s="8">
        <f>'Excess Coal Power Capacity '!J124/1000</f>
        <v>8.0685271114728021</v>
      </c>
      <c r="K27" s="8">
        <f>'Excess Coal Power Capacity '!K124/1000</f>
        <v>10.98743972649541</v>
      </c>
      <c r="L27" s="8">
        <f>'Excess Coal Power Capacity '!L124/1000</f>
        <v>9.4857109254142919</v>
      </c>
    </row>
    <row r="28" spans="1:13">
      <c r="A28" s="8" t="s">
        <v>3</v>
      </c>
      <c r="B28" s="8">
        <f>'Excess Coal Power Capacity '!B125/1000</f>
        <v>7.7429528061916937</v>
      </c>
      <c r="C28" s="8">
        <f>'Excess Coal Power Capacity '!C125/1000</f>
        <v>15.741160957240179</v>
      </c>
      <c r="D28" s="8">
        <f>'Excess Coal Power Capacity '!D125/1000</f>
        <v>21.13249333776222</v>
      </c>
      <c r="E28" s="8">
        <f>'Excess Coal Power Capacity '!E125/1000</f>
        <v>31.855907377905357</v>
      </c>
      <c r="F28" s="8">
        <f>'Excess Coal Power Capacity '!F125/1000</f>
        <v>34.028803366117529</v>
      </c>
      <c r="G28" s="8">
        <f>'Excess Coal Power Capacity '!G125/1000</f>
        <v>40.900642495669508</v>
      </c>
      <c r="H28" s="8">
        <f>'Excess Coal Power Capacity '!H125/1000</f>
        <v>37.659260855602362</v>
      </c>
      <c r="I28" s="8">
        <f>'Excess Coal Power Capacity '!I125/1000</f>
        <v>44.440308346324073</v>
      </c>
      <c r="J28" s="8">
        <f>'Excess Coal Power Capacity '!J125/1000</f>
        <v>46.282988108743332</v>
      </c>
      <c r="K28" s="8">
        <f>'Excess Coal Power Capacity '!K125/1000</f>
        <v>45.924179229172587</v>
      </c>
      <c r="L28" s="8">
        <f>'Excess Coal Power Capacity '!L125/1000</f>
        <v>44.625483660690051</v>
      </c>
    </row>
    <row r="29" spans="1:13">
      <c r="A29" s="8" t="s">
        <v>4</v>
      </c>
      <c r="B29" s="8">
        <f>'Excess Coal Power Capacity '!B126/1000</f>
        <v>33.326382334224022</v>
      </c>
      <c r="C29" s="8">
        <f>'Excess Coal Power Capacity '!C126/1000</f>
        <v>15.045080646922695</v>
      </c>
      <c r="D29" s="8">
        <f>'Excess Coal Power Capacity '!D126/1000</f>
        <v>14.645371506989934</v>
      </c>
      <c r="E29" s="8">
        <f>'Excess Coal Power Capacity '!E126/1000</f>
        <v>39.286741528320242</v>
      </c>
      <c r="F29" s="8">
        <f>'Excess Coal Power Capacity '!F126/1000</f>
        <v>33.46827591185685</v>
      </c>
      <c r="G29" s="8">
        <f>'Excess Coal Power Capacity '!G126/1000</f>
        <v>23.036879211092398</v>
      </c>
      <c r="H29" s="8">
        <f>'Excess Coal Power Capacity '!H126/1000</f>
        <v>20.331777027884293</v>
      </c>
      <c r="I29" s="8">
        <f>'Excess Coal Power Capacity '!I126/1000</f>
        <v>25.218203305931588</v>
      </c>
      <c r="J29" s="8">
        <f>'Excess Coal Power Capacity '!J126/1000</f>
        <v>23.262531448839059</v>
      </c>
      <c r="K29" s="8">
        <f>'Excess Coal Power Capacity '!K126/1000</f>
        <v>18.896060257584264</v>
      </c>
      <c r="L29" s="8">
        <f>'Excess Coal Power Capacity '!L126/1000</f>
        <v>16.142843023613501</v>
      </c>
    </row>
    <row r="30" spans="1:13">
      <c r="A30" s="8" t="s">
        <v>5</v>
      </c>
      <c r="B30" s="8">
        <f>'Excess Coal Power Capacity '!B127/1000</f>
        <v>27.725849727038991</v>
      </c>
      <c r="C30" s="8">
        <f>'Excess Coal Power Capacity '!C127/1000</f>
        <v>24.300046423898326</v>
      </c>
      <c r="D30" s="8">
        <f>'Excess Coal Power Capacity '!D127/1000</f>
        <v>13.867597433438059</v>
      </c>
      <c r="E30" s="8">
        <f>'Excess Coal Power Capacity '!E127/1000</f>
        <v>14.462377811181476</v>
      </c>
      <c r="F30" s="8">
        <f>'Excess Coal Power Capacity '!F127/1000</f>
        <v>23.083446506020774</v>
      </c>
      <c r="G30" s="8">
        <f>'Excess Coal Power Capacity '!G127/1000</f>
        <v>20.125811256922375</v>
      </c>
      <c r="H30" s="8">
        <f>'Excess Coal Power Capacity '!H127/1000</f>
        <v>17.105598961323324</v>
      </c>
      <c r="I30" s="8">
        <f>'Excess Coal Power Capacity '!I127/1000</f>
        <v>23.743055532127123</v>
      </c>
      <c r="J30" s="8">
        <f>'Excess Coal Power Capacity '!J127/1000</f>
        <v>22.903816496014464</v>
      </c>
      <c r="K30" s="8">
        <f>'Excess Coal Power Capacity '!K127/1000</f>
        <v>21.149614632105877</v>
      </c>
      <c r="L30" s="8">
        <f>'Excess Coal Power Capacity '!L127/1000</f>
        <v>26.087341580519539</v>
      </c>
    </row>
    <row r="31" spans="1:13">
      <c r="A31" s="8" t="s">
        <v>6</v>
      </c>
      <c r="B31" s="8">
        <f>'Excess Coal Power Capacity '!B128/1000</f>
        <v>21.302474858744244</v>
      </c>
      <c r="C31" s="8">
        <f>'Excess Coal Power Capacity '!C128/1000</f>
        <v>18.346932504023862</v>
      </c>
      <c r="D31" s="8">
        <f>'Excess Coal Power Capacity '!D128/1000</f>
        <v>28.860785842573765</v>
      </c>
      <c r="E31" s="8">
        <f>'Excess Coal Power Capacity '!E128/1000</f>
        <v>34.128830021141972</v>
      </c>
      <c r="F31" s="8">
        <f>'Excess Coal Power Capacity '!F128/1000</f>
        <v>42.747536066412373</v>
      </c>
      <c r="G31" s="8">
        <f>'Excess Coal Power Capacity '!G128/1000</f>
        <v>55.425408926393487</v>
      </c>
      <c r="H31" s="8">
        <f>'Excess Coal Power Capacity '!H128/1000</f>
        <v>53.504674616424396</v>
      </c>
      <c r="I31" s="8">
        <f>'Excess Coal Power Capacity '!I128/1000</f>
        <v>51.452051537977297</v>
      </c>
      <c r="J31" s="8">
        <f>'Excess Coal Power Capacity '!J128/1000</f>
        <v>55.538300312828738</v>
      </c>
      <c r="K31" s="8">
        <f>'Excess Coal Power Capacity '!K128/1000</f>
        <v>53.586330649826586</v>
      </c>
      <c r="L31" s="8">
        <f>'Excess Coal Power Capacity '!L128/1000</f>
        <v>53.646565293946331</v>
      </c>
    </row>
    <row r="32" spans="1:13">
      <c r="A32" s="6" t="s">
        <v>7</v>
      </c>
      <c r="B32" s="8">
        <f>SUM(B26:B31)</f>
        <v>118.57685746671609</v>
      </c>
      <c r="C32" s="8">
        <f t="shared" ref="C32:L32" si="1">SUM(C26:C31)</f>
        <v>115.78856455984578</v>
      </c>
      <c r="D32" s="8">
        <f t="shared" si="1"/>
        <v>125.95414674480573</v>
      </c>
      <c r="E32" s="8">
        <f t="shared" si="1"/>
        <v>167.31045826824084</v>
      </c>
      <c r="F32" s="8">
        <f t="shared" si="1"/>
        <v>188.80991663898268</v>
      </c>
      <c r="G32" s="8">
        <f t="shared" si="1"/>
        <v>207.19538611357709</v>
      </c>
      <c r="H32" s="8">
        <f t="shared" si="1"/>
        <v>191.80288097604705</v>
      </c>
      <c r="I32" s="8">
        <f t="shared" si="1"/>
        <v>221.24333548539707</v>
      </c>
      <c r="J32" s="8">
        <f>SUM(J26:J31)</f>
        <v>217.73339670908982</v>
      </c>
      <c r="K32" s="8">
        <f t="shared" si="1"/>
        <v>217.23348409734558</v>
      </c>
      <c r="L32" s="8">
        <f t="shared" si="1"/>
        <v>215.94741998660226</v>
      </c>
    </row>
    <row r="35" spans="1:34">
      <c r="A35" s="16" t="s">
        <v>142</v>
      </c>
    </row>
    <row r="36" spans="1:34">
      <c r="B36" s="55">
        <v>2020</v>
      </c>
      <c r="C36" s="55"/>
      <c r="D36" s="55"/>
      <c r="E36" s="55">
        <v>2021</v>
      </c>
      <c r="F36" s="55"/>
      <c r="G36" s="55"/>
      <c r="H36" s="55">
        <v>2022</v>
      </c>
      <c r="I36" s="55"/>
      <c r="J36" s="55"/>
      <c r="K36" s="55">
        <v>2023</v>
      </c>
      <c r="L36" s="55"/>
      <c r="M36" s="55"/>
      <c r="N36" s="55">
        <v>2024</v>
      </c>
      <c r="O36" s="55"/>
      <c r="P36" s="55"/>
      <c r="Q36" s="55">
        <v>2025</v>
      </c>
      <c r="R36" s="55"/>
      <c r="S36" s="55"/>
      <c r="T36" s="55">
        <v>2026</v>
      </c>
      <c r="U36" s="55"/>
      <c r="V36" s="55"/>
      <c r="W36" s="55">
        <v>2027</v>
      </c>
      <c r="X36" s="55"/>
      <c r="Y36" s="55"/>
      <c r="Z36" s="55">
        <v>2028</v>
      </c>
      <c r="AA36" s="55"/>
      <c r="AB36" s="55"/>
      <c r="AC36" s="55">
        <v>2029</v>
      </c>
      <c r="AD36" s="55"/>
      <c r="AE36" s="55"/>
      <c r="AF36" s="55">
        <v>2030</v>
      </c>
      <c r="AG36" s="55"/>
      <c r="AH36" s="55"/>
    </row>
    <row r="37" spans="1:34">
      <c r="A37" s="8" t="s">
        <v>0</v>
      </c>
      <c r="B37" s="6" t="s">
        <v>169</v>
      </c>
      <c r="C37" s="6" t="s">
        <v>167</v>
      </c>
      <c r="D37" s="6" t="s">
        <v>168</v>
      </c>
      <c r="E37" s="6" t="s">
        <v>169</v>
      </c>
      <c r="F37" s="6" t="s">
        <v>167</v>
      </c>
      <c r="G37" s="6" t="s">
        <v>168</v>
      </c>
      <c r="H37" s="6" t="s">
        <v>169</v>
      </c>
      <c r="I37" s="6" t="s">
        <v>167</v>
      </c>
      <c r="J37" s="6" t="s">
        <v>168</v>
      </c>
      <c r="K37" s="6" t="s">
        <v>169</v>
      </c>
      <c r="L37" s="6" t="s">
        <v>167</v>
      </c>
      <c r="M37" s="6" t="s">
        <v>168</v>
      </c>
      <c r="N37" s="6" t="s">
        <v>169</v>
      </c>
      <c r="O37" s="6" t="s">
        <v>167</v>
      </c>
      <c r="P37" s="6" t="s">
        <v>168</v>
      </c>
      <c r="Q37" s="6" t="s">
        <v>169</v>
      </c>
      <c r="R37" s="6" t="s">
        <v>167</v>
      </c>
      <c r="S37" s="6" t="s">
        <v>168</v>
      </c>
      <c r="T37" s="6" t="s">
        <v>169</v>
      </c>
      <c r="U37" s="6" t="s">
        <v>167</v>
      </c>
      <c r="V37" s="6" t="s">
        <v>168</v>
      </c>
      <c r="W37" s="6" t="s">
        <v>169</v>
      </c>
      <c r="X37" s="6" t="s">
        <v>167</v>
      </c>
      <c r="Y37" s="6" t="s">
        <v>168</v>
      </c>
      <c r="Z37" s="6" t="s">
        <v>169</v>
      </c>
      <c r="AA37" s="6" t="s">
        <v>167</v>
      </c>
      <c r="AB37" s="6" t="s">
        <v>168</v>
      </c>
      <c r="AC37" s="6" t="s">
        <v>169</v>
      </c>
      <c r="AD37" s="6" t="s">
        <v>167</v>
      </c>
      <c r="AE37" s="6" t="s">
        <v>168</v>
      </c>
      <c r="AF37" s="6" t="s">
        <v>169</v>
      </c>
      <c r="AG37" s="6" t="s">
        <v>167</v>
      </c>
      <c r="AH37" s="6" t="s">
        <v>168</v>
      </c>
    </row>
    <row r="38" spans="1:34">
      <c r="A38" s="8" t="s">
        <v>1</v>
      </c>
      <c r="B38" s="34">
        <f>B26</f>
        <v>19.287273461119156</v>
      </c>
      <c r="C38" s="34">
        <f>B15</f>
        <v>13.977469101179391</v>
      </c>
      <c r="D38" s="34">
        <f>B4</f>
        <v>0</v>
      </c>
      <c r="E38" s="34">
        <f>C26</f>
        <v>31.014599611347307</v>
      </c>
      <c r="F38" s="34">
        <f>C15</f>
        <v>20.394990891467781</v>
      </c>
      <c r="G38" s="34">
        <f>C4</f>
        <v>0</v>
      </c>
      <c r="H38" s="34">
        <f>D26</f>
        <v>35.930648639450546</v>
      </c>
      <c r="I38" s="34">
        <f>D15</f>
        <v>20.001235559631255</v>
      </c>
      <c r="J38" s="34">
        <f>D4</f>
        <v>0</v>
      </c>
      <c r="K38" s="34">
        <f>E26</f>
        <v>42.139546291962326</v>
      </c>
      <c r="L38" s="34">
        <f>E15</f>
        <v>20.900328852203266</v>
      </c>
      <c r="M38" s="34">
        <f>E4</f>
        <v>0</v>
      </c>
      <c r="N38" s="34">
        <f>F26</f>
        <v>48.352983466919746</v>
      </c>
      <c r="O38" s="34">
        <f>F15</f>
        <v>21.803961667220925</v>
      </c>
      <c r="P38" s="34">
        <f>F4</f>
        <v>0</v>
      </c>
      <c r="Q38" s="34">
        <f>G26</f>
        <v>58.530489665385218</v>
      </c>
      <c r="R38" s="34">
        <f>G15</f>
        <v>26.671663505746633</v>
      </c>
      <c r="S38" s="34">
        <f>G4</f>
        <v>0</v>
      </c>
      <c r="T38" s="34">
        <f>H26</f>
        <v>54.613928643275166</v>
      </c>
      <c r="U38" s="34">
        <f>H15</f>
        <v>22.755102483636584</v>
      </c>
      <c r="V38" s="34">
        <f>H4</f>
        <v>0</v>
      </c>
      <c r="W38" s="34">
        <f>I26</f>
        <v>69.862272940459547</v>
      </c>
      <c r="X38" s="34">
        <f>I15</f>
        <v>38.003446780820958</v>
      </c>
      <c r="Y38" s="34">
        <f>I4</f>
        <v>0</v>
      </c>
      <c r="Z38" s="34">
        <f>J26</f>
        <v>61.677233231191408</v>
      </c>
      <c r="AA38" s="34">
        <f>J15</f>
        <v>29.818407071552823</v>
      </c>
      <c r="AB38" s="34">
        <f>J4</f>
        <v>0</v>
      </c>
      <c r="AC38" s="34">
        <f>K26</f>
        <v>66.689859602160865</v>
      </c>
      <c r="AD38" s="34">
        <f>K15</f>
        <v>34.831033442522283</v>
      </c>
      <c r="AE38" s="34">
        <f>K4</f>
        <v>1.6718470314698062</v>
      </c>
      <c r="AF38" s="34">
        <f>L26</f>
        <v>65.959475502418528</v>
      </c>
      <c r="AG38" s="34">
        <f>L15</f>
        <v>34.100649342779946</v>
      </c>
      <c r="AH38" s="34">
        <f>L4</f>
        <v>0.94146293172746665</v>
      </c>
    </row>
    <row r="39" spans="1:34">
      <c r="A39" s="8" t="s">
        <v>2</v>
      </c>
      <c r="B39" s="34">
        <f t="shared" ref="B39:B44" si="2">B27</f>
        <v>9.1919242793979787</v>
      </c>
      <c r="C39" s="34">
        <f t="shared" ref="C39:C44" si="3">B16</f>
        <v>8.6982900760075275</v>
      </c>
      <c r="D39" s="34">
        <f t="shared" ref="D39:D44" si="4">B5</f>
        <v>8.1845075377847962</v>
      </c>
      <c r="E39" s="34">
        <f t="shared" ref="E39:E44" si="5">C27</f>
        <v>11.340744416413422</v>
      </c>
      <c r="F39" s="34">
        <f t="shared" ref="F39:F44" si="6">C16</f>
        <v>10.353476009632489</v>
      </c>
      <c r="G39" s="34">
        <f t="shared" ref="G39:G44" si="7">C5</f>
        <v>9.3259109331870427</v>
      </c>
      <c r="H39" s="34">
        <f t="shared" ref="H39:H44" si="8">D27</f>
        <v>11.517249984591203</v>
      </c>
      <c r="I39" s="34">
        <f t="shared" ref="I39:I44" si="9">D16</f>
        <v>10.036347374419821</v>
      </c>
      <c r="J39" s="34">
        <f t="shared" ref="J39:J44" si="10">D5</f>
        <v>8.4949997597516411</v>
      </c>
      <c r="K39" s="34">
        <f t="shared" ref="K39:K44" si="11">E27</f>
        <v>5.4370552377294663</v>
      </c>
      <c r="L39" s="34">
        <f t="shared" ref="L39:L44" si="12">E16</f>
        <v>3.4625184241676181</v>
      </c>
      <c r="M39" s="34">
        <f t="shared" ref="M39:M44" si="13">E5</f>
        <v>1.4073882712767081</v>
      </c>
      <c r="N39" s="34">
        <f t="shared" ref="N39:N44" si="14">F27</f>
        <v>7.1288713216554171</v>
      </c>
      <c r="O39" s="34">
        <f t="shared" ref="O39:O44" si="15">F16</f>
        <v>4.660700304703103</v>
      </c>
      <c r="P39" s="34">
        <f t="shared" ref="P39:P44" si="16">F5</f>
        <v>2.0917876135894766</v>
      </c>
      <c r="Q39" s="34">
        <f t="shared" ref="Q39:Q44" si="17">G27</f>
        <v>9.1761545581141029</v>
      </c>
      <c r="R39" s="34">
        <f t="shared" ref="R39:R44" si="18">G16</f>
        <v>6.2143493377713384</v>
      </c>
      <c r="S39" s="34">
        <f t="shared" ref="S39:S44" si="19">G5</f>
        <v>3.1316541084349812</v>
      </c>
      <c r="T39" s="34">
        <f t="shared" ref="T39:T44" si="20">H27</f>
        <v>8.5876408715374861</v>
      </c>
      <c r="U39" s="34">
        <f t="shared" ref="U39:U44" si="21">H16</f>
        <v>5.6258356511947207</v>
      </c>
      <c r="V39" s="34">
        <f t="shared" ref="V39:V44" si="22">H5</f>
        <v>2.5431404218583631</v>
      </c>
      <c r="W39" s="34">
        <f t="shared" ref="W39:W44" si="23">I27</f>
        <v>6.5274438225774212</v>
      </c>
      <c r="X39" s="34">
        <f t="shared" ref="X39:X44" si="24">I16</f>
        <v>3.5656386022346558</v>
      </c>
      <c r="Y39" s="34">
        <f t="shared" ref="Y39:Y44" si="25">I5</f>
        <v>0.48294337289829853</v>
      </c>
      <c r="Z39" s="34">
        <f t="shared" ref="Z39:Z44" si="26">J27</f>
        <v>8.0685271114728021</v>
      </c>
      <c r="AA39" s="34">
        <f t="shared" ref="AA39:AA44" si="27">J16</f>
        <v>5.1067218911300367</v>
      </c>
      <c r="AB39" s="34">
        <f t="shared" ref="AB39:AB44" si="28">J5</f>
        <v>2.0240266617936795</v>
      </c>
      <c r="AC39" s="34">
        <f t="shared" ref="AC39:AC43" si="29">K27</f>
        <v>10.98743972649541</v>
      </c>
      <c r="AD39" s="34">
        <f t="shared" ref="AD39:AD44" si="30">K16</f>
        <v>8.0256345061526453</v>
      </c>
      <c r="AE39" s="34">
        <f t="shared" ref="AE39:AE44" si="31">K5</f>
        <v>4.9429392768162872</v>
      </c>
      <c r="AF39" s="34">
        <f t="shared" ref="AF39:AF44" si="32">L27</f>
        <v>9.4857109254142919</v>
      </c>
      <c r="AG39" s="34">
        <f t="shared" ref="AG39:AG44" si="33">L16</f>
        <v>6.5239057050715203</v>
      </c>
      <c r="AH39" s="34">
        <f t="shared" ref="AH39:AH44" si="34">L5</f>
        <v>3.4412104757351627</v>
      </c>
    </row>
    <row r="40" spans="1:34">
      <c r="A40" s="8" t="s">
        <v>3</v>
      </c>
      <c r="B40" s="34">
        <f t="shared" si="2"/>
        <v>7.7429528061916937</v>
      </c>
      <c r="C40" s="34">
        <f t="shared" si="3"/>
        <v>4.6716816285066303</v>
      </c>
      <c r="D40" s="34">
        <f t="shared" si="4"/>
        <v>1.4750524435690895</v>
      </c>
      <c r="E40" s="34">
        <f t="shared" si="5"/>
        <v>15.741160957240179</v>
      </c>
      <c r="F40" s="34">
        <f t="shared" si="6"/>
        <v>9.5986186018700241</v>
      </c>
      <c r="G40" s="34">
        <f t="shared" si="7"/>
        <v>3.2053602319949714</v>
      </c>
      <c r="H40" s="34">
        <f t="shared" si="8"/>
        <v>21.13249333776222</v>
      </c>
      <c r="I40" s="34">
        <f t="shared" si="9"/>
        <v>11.918679804707004</v>
      </c>
      <c r="J40" s="34">
        <f t="shared" si="10"/>
        <v>2.32879224989441</v>
      </c>
      <c r="K40" s="34">
        <f t="shared" si="11"/>
        <v>31.855907377905357</v>
      </c>
      <c r="L40" s="34">
        <f t="shared" si="12"/>
        <v>19.570822667165046</v>
      </c>
      <c r="M40" s="34">
        <f t="shared" si="13"/>
        <v>6.784305927414942</v>
      </c>
      <c r="N40" s="34">
        <f t="shared" si="14"/>
        <v>34.028803366117529</v>
      </c>
      <c r="O40" s="34">
        <f t="shared" si="15"/>
        <v>18.672447477692156</v>
      </c>
      <c r="P40" s="34">
        <f t="shared" si="16"/>
        <v>2.6893015530045088</v>
      </c>
      <c r="Q40" s="34">
        <f t="shared" si="17"/>
        <v>40.900642495669508</v>
      </c>
      <c r="R40" s="34">
        <f t="shared" si="18"/>
        <v>22.473015429559048</v>
      </c>
      <c r="S40" s="34">
        <f t="shared" si="19"/>
        <v>3.2932403199338878</v>
      </c>
      <c r="T40" s="34">
        <f t="shared" si="20"/>
        <v>37.659260855602362</v>
      </c>
      <c r="U40" s="34">
        <f t="shared" si="21"/>
        <v>19.231633789491898</v>
      </c>
      <c r="V40" s="34">
        <f t="shared" si="22"/>
        <v>5.1858679866738387E-2</v>
      </c>
      <c r="W40" s="34">
        <f t="shared" si="23"/>
        <v>44.440308346324073</v>
      </c>
      <c r="X40" s="34">
        <f t="shared" si="24"/>
        <v>26.012681280213613</v>
      </c>
      <c r="Y40" s="34">
        <f t="shared" si="25"/>
        <v>6.8329061705884522</v>
      </c>
      <c r="Z40" s="34">
        <f t="shared" si="26"/>
        <v>46.282988108743332</v>
      </c>
      <c r="AA40" s="34">
        <f t="shared" si="27"/>
        <v>27.855361042632868</v>
      </c>
      <c r="AB40" s="34">
        <f t="shared" si="28"/>
        <v>8.6755859330077065</v>
      </c>
      <c r="AC40" s="34">
        <f t="shared" si="29"/>
        <v>45.924179229172587</v>
      </c>
      <c r="AD40" s="34">
        <f t="shared" si="30"/>
        <v>27.496552163062123</v>
      </c>
      <c r="AE40" s="34">
        <f t="shared" si="31"/>
        <v>8.3167770534369634</v>
      </c>
      <c r="AF40" s="34">
        <f t="shared" si="32"/>
        <v>44.625483660690051</v>
      </c>
      <c r="AG40" s="34">
        <f t="shared" si="33"/>
        <v>26.197856594579584</v>
      </c>
      <c r="AH40" s="34">
        <f t="shared" si="34"/>
        <v>7.0180814849544255</v>
      </c>
    </row>
    <row r="41" spans="1:34">
      <c r="A41" s="8" t="s">
        <v>4</v>
      </c>
      <c r="B41" s="34">
        <f t="shared" si="2"/>
        <v>33.326382334224022</v>
      </c>
      <c r="C41" s="34">
        <f t="shared" si="3"/>
        <v>31.188517996742814</v>
      </c>
      <c r="D41" s="34">
        <f t="shared" si="4"/>
        <v>0</v>
      </c>
      <c r="E41" s="34">
        <f t="shared" si="5"/>
        <v>15.045080646922695</v>
      </c>
      <c r="F41" s="34">
        <f t="shared" si="6"/>
        <v>10.769351971960248</v>
      </c>
      <c r="G41" s="34">
        <f t="shared" si="7"/>
        <v>0</v>
      </c>
      <c r="H41" s="34">
        <f t="shared" si="8"/>
        <v>14.645371506989934</v>
      </c>
      <c r="I41" s="34">
        <f t="shared" si="9"/>
        <v>8.231778494546278</v>
      </c>
      <c r="J41" s="34">
        <f t="shared" si="10"/>
        <v>0</v>
      </c>
      <c r="K41" s="34">
        <f t="shared" si="11"/>
        <v>39.286741528320242</v>
      </c>
      <c r="L41" s="34">
        <f t="shared" si="12"/>
        <v>30.735284178395347</v>
      </c>
      <c r="M41" s="34">
        <f t="shared" si="13"/>
        <v>0</v>
      </c>
      <c r="N41" s="34">
        <f t="shared" si="14"/>
        <v>33.46827591185685</v>
      </c>
      <c r="O41" s="34">
        <f t="shared" si="15"/>
        <v>22.778954224450747</v>
      </c>
      <c r="P41" s="34">
        <f t="shared" si="16"/>
        <v>0</v>
      </c>
      <c r="Q41" s="34">
        <f t="shared" si="17"/>
        <v>23.036879211092398</v>
      </c>
      <c r="R41" s="34">
        <f t="shared" si="18"/>
        <v>10.209693186205055</v>
      </c>
      <c r="S41" s="34">
        <f t="shared" si="19"/>
        <v>0</v>
      </c>
      <c r="T41" s="34">
        <f t="shared" si="20"/>
        <v>20.331777027884293</v>
      </c>
      <c r="U41" s="34">
        <f t="shared" si="21"/>
        <v>7.5045910029969525</v>
      </c>
      <c r="V41" s="34">
        <f t="shared" si="22"/>
        <v>0</v>
      </c>
      <c r="W41" s="34">
        <f t="shared" si="23"/>
        <v>25.218203305931588</v>
      </c>
      <c r="X41" s="34">
        <f t="shared" si="24"/>
        <v>12.391017281044245</v>
      </c>
      <c r="Y41" s="34">
        <f t="shared" si="25"/>
        <v>0</v>
      </c>
      <c r="Z41" s="34">
        <f t="shared" si="26"/>
        <v>23.262531448839059</v>
      </c>
      <c r="AA41" s="34">
        <f t="shared" si="27"/>
        <v>10.435345423951716</v>
      </c>
      <c r="AB41" s="34">
        <f t="shared" si="28"/>
        <v>0</v>
      </c>
      <c r="AC41" s="34">
        <f t="shared" si="29"/>
        <v>18.896060257584264</v>
      </c>
      <c r="AD41" s="34">
        <f t="shared" si="30"/>
        <v>6.0688742326969223</v>
      </c>
      <c r="AE41" s="34">
        <f t="shared" si="31"/>
        <v>0</v>
      </c>
      <c r="AF41" s="34">
        <f t="shared" si="32"/>
        <v>16.142843023613501</v>
      </c>
      <c r="AG41" s="34">
        <f t="shared" si="33"/>
        <v>3.315656998726161</v>
      </c>
      <c r="AH41" s="34">
        <f t="shared" si="34"/>
        <v>0</v>
      </c>
    </row>
    <row r="42" spans="1:34">
      <c r="A42" s="8" t="s">
        <v>5</v>
      </c>
      <c r="B42" s="34">
        <f t="shared" si="2"/>
        <v>27.725849727038991</v>
      </c>
      <c r="C42" s="34">
        <f t="shared" si="3"/>
        <v>26.368936609111291</v>
      </c>
      <c r="D42" s="34">
        <f t="shared" si="4"/>
        <v>24.956639282288553</v>
      </c>
      <c r="E42" s="34">
        <f t="shared" si="5"/>
        <v>24.300046423898326</v>
      </c>
      <c r="F42" s="34">
        <f t="shared" si="6"/>
        <v>21.586220188042891</v>
      </c>
      <c r="G42" s="34">
        <f t="shared" si="7"/>
        <v>18.761625534397449</v>
      </c>
      <c r="H42" s="34">
        <f t="shared" si="8"/>
        <v>13.867597433438059</v>
      </c>
      <c r="I42" s="34">
        <f t="shared" si="9"/>
        <v>9.7968580796549212</v>
      </c>
      <c r="J42" s="34">
        <f t="shared" si="10"/>
        <v>5.5599660991867426</v>
      </c>
      <c r="K42" s="34">
        <f t="shared" si="11"/>
        <v>14.462377811181476</v>
      </c>
      <c r="L42" s="34">
        <f t="shared" si="12"/>
        <v>9.0347253394706062</v>
      </c>
      <c r="M42" s="34">
        <f t="shared" si="13"/>
        <v>3.3855360321797199</v>
      </c>
      <c r="N42" s="34">
        <f t="shared" si="14"/>
        <v>23.083446506020774</v>
      </c>
      <c r="O42" s="34">
        <f t="shared" si="15"/>
        <v>16.298880916382199</v>
      </c>
      <c r="P42" s="34">
        <f t="shared" si="16"/>
        <v>9.2373942822685784</v>
      </c>
      <c r="Q42" s="34">
        <f t="shared" si="17"/>
        <v>20.125811256922375</v>
      </c>
      <c r="R42" s="34">
        <f t="shared" si="18"/>
        <v>11.984332549356099</v>
      </c>
      <c r="S42" s="34">
        <f t="shared" si="19"/>
        <v>3.5105485884197405</v>
      </c>
      <c r="T42" s="34">
        <f t="shared" si="20"/>
        <v>17.105598961323324</v>
      </c>
      <c r="U42" s="34">
        <f t="shared" si="21"/>
        <v>8.9641202537570503</v>
      </c>
      <c r="V42" s="34">
        <f t="shared" si="22"/>
        <v>0.49033629282069158</v>
      </c>
      <c r="W42" s="34">
        <f t="shared" si="23"/>
        <v>23.743055532127123</v>
      </c>
      <c r="X42" s="34">
        <f t="shared" si="24"/>
        <v>15.601576824560849</v>
      </c>
      <c r="Y42" s="34">
        <f t="shared" si="25"/>
        <v>7.1277928636244905</v>
      </c>
      <c r="Z42" s="34">
        <f t="shared" si="26"/>
        <v>22.903816496014464</v>
      </c>
      <c r="AA42" s="34">
        <f t="shared" si="27"/>
        <v>14.762337788448189</v>
      </c>
      <c r="AB42" s="34">
        <f t="shared" si="28"/>
        <v>6.2885538275118309</v>
      </c>
      <c r="AC42" s="34">
        <f t="shared" si="29"/>
        <v>21.149614632105877</v>
      </c>
      <c r="AD42" s="34">
        <f t="shared" si="30"/>
        <v>13.008135924539602</v>
      </c>
      <c r="AE42" s="34">
        <f t="shared" si="31"/>
        <v>4.5343519636032434</v>
      </c>
      <c r="AF42" s="34">
        <f t="shared" si="32"/>
        <v>26.087341580519539</v>
      </c>
      <c r="AG42" s="34">
        <f t="shared" si="33"/>
        <v>17.945862872953263</v>
      </c>
      <c r="AH42" s="34">
        <f t="shared" si="34"/>
        <v>9.4720789120169062</v>
      </c>
    </row>
    <row r="43" spans="1:34">
      <c r="A43" s="8" t="s">
        <v>6</v>
      </c>
      <c r="B43" s="34">
        <f t="shared" si="2"/>
        <v>21.302474858744244</v>
      </c>
      <c r="C43" s="34">
        <f t="shared" si="3"/>
        <v>17.33862872183515</v>
      </c>
      <c r="D43" s="34">
        <f t="shared" si="4"/>
        <v>13.212992946684885</v>
      </c>
      <c r="E43" s="34">
        <f t="shared" si="5"/>
        <v>18.346932504023862</v>
      </c>
      <c r="F43" s="34">
        <f t="shared" si="6"/>
        <v>10.419240230205702</v>
      </c>
      <c r="G43" s="34">
        <f t="shared" si="7"/>
        <v>2.1679686799051416</v>
      </c>
      <c r="H43" s="34">
        <f t="shared" si="8"/>
        <v>28.860785842573765</v>
      </c>
      <c r="I43" s="34">
        <f t="shared" si="9"/>
        <v>16.969247431846512</v>
      </c>
      <c r="J43" s="34">
        <f t="shared" si="10"/>
        <v>4.5923401063956844</v>
      </c>
      <c r="K43" s="34">
        <f t="shared" si="11"/>
        <v>34.128830021141972</v>
      </c>
      <c r="L43" s="34">
        <f t="shared" si="12"/>
        <v>18.273445473505621</v>
      </c>
      <c r="M43" s="34">
        <f t="shared" si="13"/>
        <v>1.7709023729045292</v>
      </c>
      <c r="N43" s="34">
        <f t="shared" si="14"/>
        <v>42.747536066412373</v>
      </c>
      <c r="O43" s="34">
        <f t="shared" si="15"/>
        <v>22.928305381866927</v>
      </c>
      <c r="P43" s="34">
        <f t="shared" si="16"/>
        <v>2.3001265061155718</v>
      </c>
      <c r="Q43" s="34">
        <f t="shared" si="17"/>
        <v>55.425408926393487</v>
      </c>
      <c r="R43" s="34">
        <f t="shared" si="18"/>
        <v>31.642332104938976</v>
      </c>
      <c r="S43" s="34">
        <f t="shared" si="19"/>
        <v>6.8885174540373262</v>
      </c>
      <c r="T43" s="34">
        <f t="shared" si="20"/>
        <v>53.504674616424396</v>
      </c>
      <c r="U43" s="34">
        <f t="shared" si="21"/>
        <v>29.721597794969885</v>
      </c>
      <c r="V43" s="34">
        <f t="shared" si="22"/>
        <v>4.9677831440682345</v>
      </c>
      <c r="W43" s="34">
        <f t="shared" si="23"/>
        <v>51.452051537977297</v>
      </c>
      <c r="X43" s="34">
        <f t="shared" si="24"/>
        <v>27.66897471652279</v>
      </c>
      <c r="Y43" s="34">
        <f t="shared" si="25"/>
        <v>2.9151600656211376</v>
      </c>
      <c r="Z43" s="34">
        <f t="shared" si="26"/>
        <v>55.538300312828738</v>
      </c>
      <c r="AA43" s="34">
        <f t="shared" si="27"/>
        <v>31.755223491374228</v>
      </c>
      <c r="AB43" s="34">
        <f t="shared" si="28"/>
        <v>7.0014088404725774</v>
      </c>
      <c r="AC43" s="34">
        <f t="shared" si="29"/>
        <v>53.586330649826586</v>
      </c>
      <c r="AD43" s="34">
        <f t="shared" si="30"/>
        <v>29.803253828372078</v>
      </c>
      <c r="AE43" s="34">
        <f t="shared" si="31"/>
        <v>5.0494391774704273</v>
      </c>
      <c r="AF43" s="34">
        <f t="shared" si="32"/>
        <v>53.646565293946331</v>
      </c>
      <c r="AG43" s="34">
        <f t="shared" si="33"/>
        <v>29.863488472491824</v>
      </c>
      <c r="AH43" s="34">
        <f>L9</f>
        <v>5.1096738215901718</v>
      </c>
    </row>
    <row r="44" spans="1:34">
      <c r="A44" s="6" t="s">
        <v>7</v>
      </c>
      <c r="B44" s="34">
        <f t="shared" si="2"/>
        <v>118.57685746671609</v>
      </c>
      <c r="C44" s="34">
        <f t="shared" si="3"/>
        <v>102.24352413338281</v>
      </c>
      <c r="D44" s="34">
        <f t="shared" si="4"/>
        <v>85.243524133382778</v>
      </c>
      <c r="E44" s="34">
        <f t="shared" si="5"/>
        <v>115.78856455984578</v>
      </c>
      <c r="F44" s="34">
        <f t="shared" si="6"/>
        <v>83.121897893179138</v>
      </c>
      <c r="G44" s="34">
        <f t="shared" si="7"/>
        <v>50.997897893179122</v>
      </c>
      <c r="H44" s="34">
        <f t="shared" si="8"/>
        <v>125.95414674480573</v>
      </c>
      <c r="I44" s="34">
        <f t="shared" si="9"/>
        <v>76.954146744805783</v>
      </c>
      <c r="J44" s="34">
        <f t="shared" si="10"/>
        <v>31.808146744805743</v>
      </c>
      <c r="K44" s="34">
        <f t="shared" si="11"/>
        <v>167.31045826824084</v>
      </c>
      <c r="L44" s="34">
        <f t="shared" si="12"/>
        <v>101.97712493490751</v>
      </c>
      <c r="M44" s="34">
        <f t="shared" si="13"/>
        <v>42.942124934907525</v>
      </c>
      <c r="N44" s="34">
        <f t="shared" si="14"/>
        <v>188.80991663898268</v>
      </c>
      <c r="O44" s="34">
        <f t="shared" si="15"/>
        <v>107.14324997231606</v>
      </c>
      <c r="P44" s="34">
        <f t="shared" si="16"/>
        <v>34.106249972316057</v>
      </c>
      <c r="Q44" s="34">
        <f t="shared" si="17"/>
        <v>207.19538611357709</v>
      </c>
      <c r="R44" s="34">
        <f t="shared" si="18"/>
        <v>109.19538611357714</v>
      </c>
      <c r="S44" s="34">
        <f t="shared" si="19"/>
        <v>22.217286113577146</v>
      </c>
      <c r="T44" s="34">
        <f t="shared" si="20"/>
        <v>191.80288097604705</v>
      </c>
      <c r="U44" s="34">
        <f t="shared" si="21"/>
        <v>93.802880976047092</v>
      </c>
      <c r="V44" s="34">
        <f t="shared" si="22"/>
        <v>9.7447809760470854</v>
      </c>
      <c r="W44" s="34">
        <f t="shared" si="23"/>
        <v>221.24333548539707</v>
      </c>
      <c r="X44" s="34">
        <f t="shared" si="24"/>
        <v>123.24333548539713</v>
      </c>
      <c r="Y44" s="34">
        <f t="shared" si="25"/>
        <v>41.475235485397107</v>
      </c>
      <c r="Z44" s="34">
        <f t="shared" si="26"/>
        <v>217.73339670908982</v>
      </c>
      <c r="AA44" s="34">
        <f t="shared" si="27"/>
        <v>119.73339670908986</v>
      </c>
      <c r="AB44" s="34">
        <f t="shared" si="28"/>
        <v>39.621296709089854</v>
      </c>
      <c r="AC44" s="34">
        <f>K32</f>
        <v>217.23348409734558</v>
      </c>
      <c r="AD44" s="34">
        <f t="shared" si="30"/>
        <v>119.23348409734565</v>
      </c>
      <c r="AE44" s="34">
        <f t="shared" si="31"/>
        <v>32.211484097345625</v>
      </c>
      <c r="AF44" s="34">
        <f t="shared" si="32"/>
        <v>215.94741998660226</v>
      </c>
      <c r="AG44" s="34">
        <f t="shared" si="33"/>
        <v>117.9474199866023</v>
      </c>
      <c r="AH44" s="34">
        <f t="shared" si="34"/>
        <v>32.657419986602271</v>
      </c>
    </row>
    <row r="45" spans="1:34">
      <c r="B45" s="34"/>
      <c r="C45" s="34"/>
      <c r="D45" s="34"/>
    </row>
    <row r="46" spans="1:34">
      <c r="AG46" s="8"/>
    </row>
  </sheetData>
  <mergeCells count="14">
    <mergeCell ref="AF36:AH36"/>
    <mergeCell ref="A2:L2"/>
    <mergeCell ref="A13:L13"/>
    <mergeCell ref="A24:L24"/>
    <mergeCell ref="B36:D36"/>
    <mergeCell ref="E36:G36"/>
    <mergeCell ref="H36:J36"/>
    <mergeCell ref="K36:M36"/>
    <mergeCell ref="N36:P36"/>
    <mergeCell ref="Q36:S36"/>
    <mergeCell ref="T36:V36"/>
    <mergeCell ref="W36:Y36"/>
    <mergeCell ref="Z36:AB36"/>
    <mergeCell ref="AC36:AE36"/>
  </mergeCells>
  <phoneticPr fontId="2" type="noConversion"/>
  <pageMargins left="0.7" right="0.7" top="0.75" bottom="0.75" header="0.3" footer="0.3"/>
  <headerFooter>
    <oddHeader>&amp;C&amp;"Calibri"&amp;8&amp;K000000 SMU Classification: Restricted&amp;1#_x000D_</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41D1-BF0F-DD47-BD85-885A52EAF10C}">
  <dimension ref="A1:M12"/>
  <sheetViews>
    <sheetView zoomScale="118" workbookViewId="0">
      <selection activeCell="A9" sqref="A9"/>
    </sheetView>
  </sheetViews>
  <sheetFormatPr defaultColWidth="10.81640625" defaultRowHeight="14"/>
  <cols>
    <col min="1" max="1" width="13.6328125" style="6" customWidth="1"/>
    <col min="2" max="16384" width="10.81640625" style="6"/>
  </cols>
  <sheetData>
    <row r="1" spans="1:13">
      <c r="A1" s="35" t="s">
        <v>55</v>
      </c>
      <c r="B1" s="6">
        <v>2020</v>
      </c>
      <c r="C1" s="6">
        <v>2021</v>
      </c>
      <c r="D1" s="6">
        <v>2022</v>
      </c>
      <c r="E1" s="6">
        <v>2023</v>
      </c>
      <c r="F1" s="6">
        <v>2024</v>
      </c>
      <c r="G1" s="6">
        <v>2025</v>
      </c>
      <c r="H1" s="6">
        <v>2026</v>
      </c>
      <c r="I1" s="6">
        <v>2027</v>
      </c>
      <c r="J1" s="6">
        <v>2028</v>
      </c>
      <c r="K1" s="6">
        <v>2029</v>
      </c>
      <c r="L1" s="6">
        <v>2030</v>
      </c>
    </row>
    <row r="2" spans="1:13">
      <c r="A2" s="6" t="s">
        <v>31</v>
      </c>
      <c r="B2" s="10">
        <f>'Figure 4'!B$9/'Figure 5'!B3*1000/8760</f>
        <v>0.43851118346683576</v>
      </c>
      <c r="C2" s="10">
        <f>'Figure 4'!C$9/'Figure 5'!C3*1000/8760</f>
        <v>0.43990834884712815</v>
      </c>
      <c r="D2" s="10">
        <f>'Figure 4'!D$9/'Figure 5'!D3*1000/8760</f>
        <v>0.43128801572417214</v>
      </c>
      <c r="E2" s="10">
        <f>'Figure 4'!E$9/'Figure 5'!E3*1000/8760</f>
        <v>0.41877516321924096</v>
      </c>
      <c r="F2" s="10">
        <f>'Figure 4'!F$9/'Figure 5'!F3*1000/8760</f>
        <v>0.40598695824511666</v>
      </c>
      <c r="G2" s="10">
        <f>'Figure 4'!G$9/'Figure 5'!G3*1000/8760</f>
        <v>0.3923140924775268</v>
      </c>
      <c r="H2" s="10">
        <f>'Figure 4'!H$9/'Figure 5'!H3*1000/8760</f>
        <v>0.39217154878208194</v>
      </c>
      <c r="I2" s="10">
        <f>'Figure 4'!I$9/'Figure 5'!I3*1000/8760</f>
        <v>0.38975178664913013</v>
      </c>
      <c r="J2" s="10">
        <f>'Figure 4'!J$9/'Figure 5'!J3*1000/8760</f>
        <v>0.38886748748736794</v>
      </c>
      <c r="K2" s="10">
        <f>'Figure 4'!K$9/'Figure 5'!K3*1000/8760</f>
        <v>0.38673920575503462</v>
      </c>
      <c r="L2" s="10">
        <f>'Figure 4'!L$9/'Figure 5'!L3*1000/8760</f>
        <v>0.38758355028060676</v>
      </c>
    </row>
    <row r="3" spans="1:13">
      <c r="A3" s="6" t="s">
        <v>165</v>
      </c>
      <c r="B3" s="10">
        <f>'Figure 4'!B$9/'Figure 5'!B4*1000/8760</f>
        <v>0.44493700828979055</v>
      </c>
      <c r="C3" s="10">
        <f>'Figure 4'!C$9/'Figure 5'!C4*1000/8760</f>
        <v>0.45265573614523147</v>
      </c>
      <c r="D3" s="10">
        <f>'Figure 4'!D$9/'Figure 5'!D4*1000/8760</f>
        <v>0.44988429068172348</v>
      </c>
      <c r="E3" s="10">
        <f>'Figure 4'!E$9/'Figure 5'!E4*1000/8760</f>
        <v>0.44262168988854284</v>
      </c>
      <c r="F3" s="10">
        <f>'Figure 4'!F$9/'Figure 5'!F4*1000/8760</f>
        <v>0.43464738288455912</v>
      </c>
      <c r="G3" s="10">
        <f>'Figure 4'!G$9/'Figure 5'!G4*1000/8760</f>
        <v>0.42530699074109057</v>
      </c>
      <c r="H3" s="10">
        <f>'Figure 4'!H$9/'Figure 5'!H4*1000/8760</f>
        <v>0.42546655057050176</v>
      </c>
      <c r="I3" s="10">
        <f>'Figure 4'!I$9/'Figure 5'!I4*1000/8760</f>
        <v>0.42326260714666403</v>
      </c>
      <c r="J3" s="10">
        <f>'Figure 4'!J$9/'Figure 5'!J4*1000/8760</f>
        <v>0.4226082306429369</v>
      </c>
      <c r="K3" s="10">
        <f>'Figure 4'!K$9/'Figure 5'!K4*1000/8760</f>
        <v>0.42062618431148263</v>
      </c>
      <c r="L3" s="10">
        <f>'Figure 4'!L$9/'Figure 5'!L4*1000/8760</f>
        <v>0.42196403318945069</v>
      </c>
    </row>
    <row r="4" spans="1:13">
      <c r="A4" s="6" t="s">
        <v>166</v>
      </c>
      <c r="B4" s="10">
        <f>'Figure 4'!B$9/'Figure 5'!B5*1000/8760</f>
        <v>0.45182822103290149</v>
      </c>
      <c r="C4" s="10">
        <f>'Figure 4'!C$9/'Figure 5'!C5*1000/8760</f>
        <v>0.46593295775859211</v>
      </c>
      <c r="D4" s="10">
        <f>'Figure 4'!D$9/'Figure 5'!D5*1000/8760</f>
        <v>0.46849606211484257</v>
      </c>
      <c r="E4" s="10">
        <f>'Figure 4'!E$9/'Figure 5'!E5*1000/8760</f>
        <v>0.46663175021475128</v>
      </c>
      <c r="F4" s="10">
        <f>'Figure 4'!F$9/'Figure 5'!F5*1000/8760</f>
        <v>0.46393800422773013</v>
      </c>
      <c r="G4" s="10">
        <f>'Figure 4'!G$9/'Figure 5'!G5*1000/8760</f>
        <v>0.4596123600569445</v>
      </c>
      <c r="H4" s="10">
        <f>'Figure 4'!H$9/'Figure 5'!H5*1000/8760</f>
        <v>0.45888284385248246</v>
      </c>
      <c r="I4" s="10">
        <f>'Figure 4'!I$9/'Figure 5'!I5*1000/8760</f>
        <v>0.45597366084798624</v>
      </c>
      <c r="J4" s="10">
        <f>'Figure 4'!J$9/'Figure 5'!J5*1000/8760</f>
        <v>0.45487193205007448</v>
      </c>
      <c r="K4" s="10">
        <f>'Figure 4'!K$9/'Figure 5'!K5*1000/8760</f>
        <v>0.45611504251440621</v>
      </c>
      <c r="L4" s="10">
        <f>'Figure 4'!L$9/'Figure 5'!L5*1000/8760</f>
        <v>0.45726500314183494</v>
      </c>
    </row>
    <row r="12" spans="1:13">
      <c r="M12" s="35"/>
    </row>
  </sheetData>
  <phoneticPr fontId="2" type="noConversion"/>
  <pageMargins left="0.7" right="0.7" top="0.75" bottom="0.75" header="0.3" footer="0.3"/>
  <headerFooter>
    <oddHeader>&amp;C&amp;"Calibri"&amp;8&amp;K000000 SMU Classification: Restricted&amp;1#_x000D_</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3A2C-1B23-B24D-88DF-6BD1AE1DD063}">
  <dimension ref="A1:I53"/>
  <sheetViews>
    <sheetView zoomScaleNormal="100" workbookViewId="0">
      <selection activeCell="E7" sqref="E7"/>
    </sheetView>
  </sheetViews>
  <sheetFormatPr defaultColWidth="10.81640625" defaultRowHeight="14"/>
  <cols>
    <col min="1" max="1" width="17" style="36" customWidth="1"/>
    <col min="2" max="7" width="10.81640625" style="36"/>
    <col min="8" max="16384" width="10.81640625" style="6"/>
  </cols>
  <sheetData>
    <row r="1" spans="1:9">
      <c r="A1" s="35" t="s">
        <v>54</v>
      </c>
      <c r="B1" s="56" t="s">
        <v>31</v>
      </c>
      <c r="C1" s="56"/>
      <c r="D1" s="56" t="s">
        <v>165</v>
      </c>
      <c r="E1" s="56"/>
      <c r="F1" s="56" t="s">
        <v>166</v>
      </c>
      <c r="G1" s="56"/>
    </row>
    <row r="2" spans="1:9" ht="26.5" thickBot="1">
      <c r="A2" s="35" t="s">
        <v>55</v>
      </c>
      <c r="B2" s="2" t="s">
        <v>52</v>
      </c>
      <c r="C2" s="2" t="s">
        <v>53</v>
      </c>
      <c r="D2" s="2" t="s">
        <v>52</v>
      </c>
      <c r="E2" s="2" t="s">
        <v>53</v>
      </c>
      <c r="F2" s="2" t="s">
        <v>52</v>
      </c>
      <c r="G2" s="2" t="s">
        <v>53</v>
      </c>
      <c r="H2" s="3" t="s">
        <v>42</v>
      </c>
    </row>
    <row r="3" spans="1:9">
      <c r="B3" s="37">
        <f>[1]Result!B45</f>
        <v>297.97435246190315</v>
      </c>
      <c r="C3" s="37">
        <f>[1]Result!B46</f>
        <v>261.71476134678443</v>
      </c>
      <c r="H3" s="9">
        <f>SUM(B3:G3)</f>
        <v>559.68911380868758</v>
      </c>
    </row>
    <row r="4" spans="1:9">
      <c r="A4" s="36">
        <v>2020</v>
      </c>
      <c r="B4" s="37"/>
      <c r="C4" s="37"/>
      <c r="D4" s="37">
        <f>[1]Result!B39</f>
        <v>250.71049955258673</v>
      </c>
      <c r="E4" s="37">
        <f>[1]Result!B40</f>
        <v>221.19697532181715</v>
      </c>
      <c r="F4" s="37"/>
      <c r="G4" s="37"/>
      <c r="H4" s="9">
        <f t="shared" ref="H4:H45" si="0">SUM(B4:G4)</f>
        <v>471.90747487440387</v>
      </c>
    </row>
    <row r="5" spans="1:9">
      <c r="A5" s="38"/>
      <c r="B5" s="37"/>
      <c r="C5" s="37"/>
      <c r="D5" s="37"/>
      <c r="E5" s="37"/>
      <c r="F5" s="37">
        <f>[1]Result!B33</f>
        <v>121.18729509308703</v>
      </c>
      <c r="G5" s="37">
        <f>[1]Result!B34</f>
        <v>104.78842982156561</v>
      </c>
      <c r="H5" s="9">
        <f t="shared" si="0"/>
        <v>225.97572491465263</v>
      </c>
      <c r="I5" s="10">
        <f>(H3-H5)/H3</f>
        <v>0.59624777516774174</v>
      </c>
    </row>
    <row r="6" spans="1:9">
      <c r="A6" s="38"/>
      <c r="B6" s="37"/>
      <c r="C6" s="37"/>
      <c r="D6" s="37"/>
      <c r="E6" s="37"/>
      <c r="F6" s="37"/>
      <c r="G6" s="37"/>
      <c r="H6" s="9"/>
    </row>
    <row r="7" spans="1:9">
      <c r="B7" s="37">
        <f>[1]Result!C45</f>
        <v>264.67399272331153</v>
      </c>
      <c r="C7" s="37">
        <f>[1]Result!C46</f>
        <v>237.66441104807046</v>
      </c>
      <c r="H7" s="9">
        <f t="shared" si="0"/>
        <v>502.33840377138199</v>
      </c>
    </row>
    <row r="8" spans="1:9">
      <c r="A8" s="38">
        <v>2021</v>
      </c>
      <c r="B8" s="37"/>
      <c r="C8" s="37"/>
      <c r="D8" s="37">
        <f>[1]Result!C39</f>
        <v>187.52516747038098</v>
      </c>
      <c r="E8" s="37">
        <f>[1]Result!C40</f>
        <v>169.32223093826539</v>
      </c>
      <c r="F8" s="37"/>
      <c r="G8" s="37"/>
      <c r="H8" s="9">
        <f t="shared" si="0"/>
        <v>356.84739840864637</v>
      </c>
    </row>
    <row r="9" spans="1:9">
      <c r="A9" s="38"/>
      <c r="B9" s="37"/>
      <c r="C9" s="37"/>
      <c r="D9" s="37"/>
      <c r="E9" s="37"/>
      <c r="F9" s="37">
        <f>[1]Result!C33</f>
        <v>63.462120613023941</v>
      </c>
      <c r="G9" s="37">
        <f>[1]Result!C34</f>
        <v>62.008286599286464</v>
      </c>
      <c r="H9" s="9">
        <f t="shared" si="0"/>
        <v>125.47040721231041</v>
      </c>
      <c r="I9" s="10">
        <f>(H7-H9)/H7</f>
        <v>0.75022732430902705</v>
      </c>
    </row>
    <row r="10" spans="1:9">
      <c r="A10" s="38"/>
      <c r="B10" s="37"/>
      <c r="C10" s="37"/>
      <c r="D10" s="37"/>
      <c r="E10" s="37"/>
      <c r="F10" s="37"/>
      <c r="G10" s="37"/>
      <c r="H10" s="9"/>
    </row>
    <row r="11" spans="1:9">
      <c r="B11" s="37">
        <f>[1]Result!D45</f>
        <v>250.50803265553375</v>
      </c>
      <c r="C11" s="37">
        <f>[1]Result!D46</f>
        <v>235.07428113431862</v>
      </c>
      <c r="H11" s="9">
        <f t="shared" si="0"/>
        <v>485.58231378985238</v>
      </c>
    </row>
    <row r="12" spans="1:9">
      <c r="A12" s="38">
        <v>2022</v>
      </c>
      <c r="B12" s="37"/>
      <c r="C12" s="37"/>
      <c r="D12" s="37">
        <f>[1]Result!D39</f>
        <v>158.13242268623245</v>
      </c>
      <c r="E12" s="37">
        <f>[1]Result!D40</f>
        <v>146.44289867320308</v>
      </c>
      <c r="F12" s="37"/>
      <c r="G12" s="37"/>
      <c r="H12" s="9">
        <f t="shared" si="0"/>
        <v>304.57532135943552</v>
      </c>
    </row>
    <row r="13" spans="1:9">
      <c r="A13" s="38"/>
      <c r="B13" s="37"/>
      <c r="C13" s="37"/>
      <c r="D13" s="37"/>
      <c r="E13" s="37"/>
      <c r="F13" s="37">
        <f>[1]Result!D33</f>
        <v>31.742861399175947</v>
      </c>
      <c r="G13" s="37">
        <f>[1]Result!D34</f>
        <v>33.574495942931144</v>
      </c>
      <c r="H13" s="9">
        <f t="shared" si="0"/>
        <v>65.317357342107087</v>
      </c>
      <c r="I13" s="10">
        <f>(H11-H13)/H11</f>
        <v>0.86548653958930066</v>
      </c>
    </row>
    <row r="14" spans="1:9">
      <c r="A14" s="38"/>
      <c r="B14" s="37"/>
      <c r="C14" s="37"/>
      <c r="D14" s="37"/>
      <c r="E14" s="37"/>
      <c r="F14" s="37"/>
      <c r="G14" s="37"/>
      <c r="H14" s="9"/>
    </row>
    <row r="15" spans="1:9">
      <c r="B15" s="37">
        <f>[1]Result!E45</f>
        <v>321.74146678944282</v>
      </c>
      <c r="C15" s="37">
        <f>[1]Result!E46</f>
        <v>298.38903647509557</v>
      </c>
      <c r="H15" s="9">
        <f t="shared" si="0"/>
        <v>620.13050326453845</v>
      </c>
    </row>
    <row r="16" spans="1:9">
      <c r="A16" s="38">
        <v>2023</v>
      </c>
      <c r="B16" s="37"/>
      <c r="C16" s="37"/>
      <c r="D16" s="37">
        <f>[1]Result!E39</f>
        <v>180.53561235565078</v>
      </c>
      <c r="E16" s="37">
        <f>[1]Result!E40</f>
        <v>174.25304762429715</v>
      </c>
      <c r="F16" s="37"/>
      <c r="G16" s="37"/>
      <c r="H16" s="9">
        <f t="shared" si="0"/>
        <v>354.78865997994797</v>
      </c>
    </row>
    <row r="17" spans="1:9">
      <c r="A17" s="38"/>
      <c r="B17" s="37"/>
      <c r="C17" s="37"/>
      <c r="D17" s="37"/>
      <c r="E17" s="37"/>
      <c r="F17" s="37">
        <f>[1]Result!E33</f>
        <v>21.298728967250007</v>
      </c>
      <c r="G17" s="37">
        <f>[1]Result!E34</f>
        <v>20.540877557570777</v>
      </c>
      <c r="H17" s="9">
        <f t="shared" si="0"/>
        <v>41.83960652482078</v>
      </c>
      <c r="I17" s="10">
        <f>(H15-H17)/H15</f>
        <v>0.93253096516851619</v>
      </c>
    </row>
    <row r="18" spans="1:9">
      <c r="A18" s="38"/>
      <c r="B18" s="37"/>
      <c r="C18" s="37"/>
      <c r="D18" s="37"/>
      <c r="E18" s="37"/>
      <c r="F18" s="37"/>
      <c r="G18" s="37"/>
      <c r="H18" s="9"/>
    </row>
    <row r="19" spans="1:9">
      <c r="B19" s="39">
        <f>[1]Result!F45</f>
        <v>259.04724503441105</v>
      </c>
      <c r="C19" s="37">
        <f>[1]Result!F46</f>
        <v>282.74552004825978</v>
      </c>
      <c r="H19" s="9">
        <f t="shared" si="0"/>
        <v>541.79276508267083</v>
      </c>
    </row>
    <row r="20" spans="1:9">
      <c r="A20" s="38">
        <v>2024</v>
      </c>
      <c r="B20" s="37"/>
      <c r="C20" s="37"/>
      <c r="D20" s="37">
        <f>[1]Result!F39</f>
        <v>150.70403100594112</v>
      </c>
      <c r="E20" s="37">
        <f>[1]Result!F40</f>
        <v>161.71507278780291</v>
      </c>
      <c r="F20" s="37"/>
      <c r="G20" s="37"/>
      <c r="H20" s="9">
        <f t="shared" si="0"/>
        <v>312.41910379374406</v>
      </c>
    </row>
    <row r="21" spans="1:9">
      <c r="B21" s="37"/>
      <c r="C21" s="37"/>
      <c r="D21" s="37"/>
      <c r="E21" s="37"/>
      <c r="F21" s="37">
        <f>[1]Result!F33</f>
        <v>18.863145414526457</v>
      </c>
      <c r="G21" s="37">
        <f>[1]Result!F34</f>
        <v>21.870157921389275</v>
      </c>
      <c r="H21" s="9">
        <f t="shared" si="0"/>
        <v>40.733303335915735</v>
      </c>
      <c r="I21" s="10">
        <f>(H19-H21)/H19</f>
        <v>0.924817557632575</v>
      </c>
    </row>
    <row r="22" spans="1:9">
      <c r="A22" s="38"/>
      <c r="B22" s="37"/>
      <c r="C22" s="37"/>
      <c r="D22" s="37"/>
      <c r="E22" s="37"/>
      <c r="F22" s="37"/>
      <c r="G22" s="37"/>
      <c r="H22" s="9"/>
    </row>
    <row r="23" spans="1:9">
      <c r="B23" s="37">
        <f>[1]Result!G45</f>
        <v>246.65222622979641</v>
      </c>
      <c r="C23" s="37">
        <f>[1]Result!G46</f>
        <v>285.7510316589989</v>
      </c>
      <c r="H23" s="9">
        <f t="shared" si="0"/>
        <v>532.40325788879534</v>
      </c>
    </row>
    <row r="24" spans="1:9">
      <c r="A24" s="38">
        <v>2025</v>
      </c>
      <c r="B24" s="37"/>
      <c r="C24" s="37"/>
      <c r="D24" s="37">
        <f>[1]Result!G39</f>
        <v>143.80238834399424</v>
      </c>
      <c r="E24" s="37">
        <f>[1]Result!G40</f>
        <v>154.92273063726273</v>
      </c>
      <c r="F24" s="37"/>
      <c r="G24" s="37"/>
      <c r="H24" s="9">
        <f t="shared" si="0"/>
        <v>298.72511898125697</v>
      </c>
    </row>
    <row r="25" spans="1:9">
      <c r="A25" s="38"/>
      <c r="B25" s="37"/>
      <c r="C25" s="37"/>
      <c r="D25" s="37"/>
      <c r="E25" s="37"/>
      <c r="F25" s="37">
        <f>[1]Result!G33</f>
        <v>23.922921302119622</v>
      </c>
      <c r="G25" s="37">
        <f>[1]Result!G34</f>
        <v>23.963230526024745</v>
      </c>
      <c r="H25" s="9">
        <f t="shared" si="0"/>
        <v>47.886151828144364</v>
      </c>
      <c r="I25" s="10">
        <f>(H23-H25)/H23</f>
        <v>0.91005661381931946</v>
      </c>
    </row>
    <row r="26" spans="1:9">
      <c r="A26" s="38"/>
      <c r="B26" s="37"/>
      <c r="C26" s="37"/>
      <c r="D26" s="37"/>
      <c r="E26" s="37"/>
      <c r="F26" s="37"/>
      <c r="G26" s="37"/>
      <c r="H26" s="9"/>
    </row>
    <row r="27" spans="1:9">
      <c r="A27" s="38"/>
      <c r="B27" s="37">
        <f>[1]Result!H45</f>
        <v>190.46335417042977</v>
      </c>
      <c r="C27" s="37">
        <f>[1]Result!H46</f>
        <v>237.19148003205967</v>
      </c>
      <c r="H27" s="9">
        <f t="shared" si="0"/>
        <v>427.65483420248944</v>
      </c>
    </row>
    <row r="28" spans="1:9">
      <c r="A28" s="38">
        <v>2026</v>
      </c>
      <c r="B28" s="37"/>
      <c r="C28" s="37"/>
      <c r="D28" s="37">
        <f>[1]Result!H39</f>
        <v>103.25385920955803</v>
      </c>
      <c r="E28" s="37">
        <f>[1]Result!H40</f>
        <v>119.6809221403679</v>
      </c>
      <c r="F28" s="37"/>
      <c r="G28" s="37"/>
      <c r="H28" s="9">
        <f t="shared" si="0"/>
        <v>222.93478134992591</v>
      </c>
    </row>
    <row r="29" spans="1:9">
      <c r="A29" s="38"/>
      <c r="B29" s="37"/>
      <c r="C29" s="37"/>
      <c r="D29" s="37"/>
      <c r="E29" s="37"/>
      <c r="F29" s="37">
        <f>[1]Result!H33</f>
        <v>8.573670880624471</v>
      </c>
      <c r="G29" s="37">
        <f>[1]Result!H34</f>
        <v>9.3812538348060137</v>
      </c>
      <c r="H29" s="9">
        <f t="shared" si="0"/>
        <v>17.954924715430487</v>
      </c>
      <c r="I29" s="10">
        <f>(H27-H29)/H27</f>
        <v>0.95801538231430572</v>
      </c>
    </row>
    <row r="30" spans="1:9">
      <c r="A30" s="38"/>
      <c r="B30" s="37"/>
      <c r="C30" s="37"/>
      <c r="D30" s="37"/>
      <c r="E30" s="37"/>
      <c r="F30" s="37"/>
      <c r="G30" s="37"/>
      <c r="H30" s="9"/>
    </row>
    <row r="31" spans="1:9">
      <c r="A31" s="38"/>
      <c r="B31" s="37">
        <f>[1]Result!I45</f>
        <v>181.63522897094407</v>
      </c>
      <c r="C31" s="37">
        <f>[1]Result!I46</f>
        <v>245.05445362876458</v>
      </c>
      <c r="H31" s="9">
        <f t="shared" si="0"/>
        <v>426.68968259970865</v>
      </c>
    </row>
    <row r="32" spans="1:9">
      <c r="A32" s="38">
        <v>2027</v>
      </c>
      <c r="B32" s="37"/>
      <c r="C32" s="37"/>
      <c r="D32" s="37">
        <f>[1]Result!I39</f>
        <v>102.8809899094022</v>
      </c>
      <c r="E32" s="37">
        <f>[1]Result!I40</f>
        <v>136.95858788419</v>
      </c>
      <c r="F32" s="37"/>
      <c r="G32" s="37"/>
      <c r="H32" s="9">
        <f t="shared" si="0"/>
        <v>239.83957779359218</v>
      </c>
    </row>
    <row r="33" spans="1:9">
      <c r="A33" s="38"/>
      <c r="B33" s="37"/>
      <c r="C33" s="37"/>
      <c r="D33" s="37"/>
      <c r="E33" s="37"/>
      <c r="F33" s="37">
        <f>[1]Result!I33</f>
        <v>10.458380106046636</v>
      </c>
      <c r="G33" s="37">
        <f>[1]Result!I34</f>
        <v>15.480375229056657</v>
      </c>
      <c r="H33" s="9">
        <f t="shared" si="0"/>
        <v>25.938755335103295</v>
      </c>
      <c r="I33" s="10">
        <f>(H31-H33)/H31</f>
        <v>0.93920932145097757</v>
      </c>
    </row>
    <row r="34" spans="1:9">
      <c r="A34" s="38"/>
      <c r="B34" s="37"/>
      <c r="C34" s="37"/>
      <c r="D34" s="37"/>
      <c r="E34" s="37"/>
      <c r="F34" s="37"/>
      <c r="G34" s="37"/>
      <c r="H34" s="9"/>
    </row>
    <row r="35" spans="1:9">
      <c r="A35" s="38"/>
      <c r="B35" s="37">
        <f>[1]Result!J45</f>
        <v>147.46246335976795</v>
      </c>
      <c r="C35" s="37">
        <f>[1]Result!J46</f>
        <v>213.91445310790161</v>
      </c>
      <c r="H35" s="9">
        <f t="shared" si="0"/>
        <v>361.37691646766956</v>
      </c>
    </row>
    <row r="36" spans="1:9">
      <c r="A36" s="38">
        <v>2028</v>
      </c>
      <c r="B36" s="37"/>
      <c r="C36" s="37"/>
      <c r="D36" s="37">
        <f>[1]Result!J39</f>
        <v>83.687346418680804</v>
      </c>
      <c r="E36" s="37">
        <f>[1]Result!J40</f>
        <v>118.56614280019238</v>
      </c>
      <c r="F36" s="37"/>
      <c r="G36" s="37"/>
      <c r="H36" s="9">
        <f t="shared" si="0"/>
        <v>202.2534892188732</v>
      </c>
    </row>
    <row r="37" spans="1:9">
      <c r="A37" s="38"/>
      <c r="B37" s="37"/>
      <c r="C37" s="37"/>
      <c r="D37" s="37"/>
      <c r="E37" s="37"/>
      <c r="F37" s="37">
        <f>[1]Result!J33</f>
        <v>13.564058339524566</v>
      </c>
      <c r="G37" s="37">
        <f>[1]Result!J34</f>
        <v>20.974110571448609</v>
      </c>
      <c r="H37" s="9">
        <f t="shared" si="0"/>
        <v>34.538168910973177</v>
      </c>
      <c r="I37" s="10">
        <f>(H35-H37)/H35</f>
        <v>0.90442618956248932</v>
      </c>
    </row>
    <row r="38" spans="1:9">
      <c r="A38" s="38"/>
      <c r="B38" s="37"/>
      <c r="C38" s="37"/>
      <c r="D38" s="37"/>
      <c r="E38" s="37"/>
      <c r="F38" s="37"/>
      <c r="G38" s="37"/>
      <c r="H38" s="9"/>
    </row>
    <row r="39" spans="1:9">
      <c r="A39" s="38"/>
      <c r="B39" s="37">
        <f>[1]Result!K45</f>
        <v>121.2509424162841</v>
      </c>
      <c r="C39" s="37">
        <f>[1]Result!K46</f>
        <v>190.34185950839787</v>
      </c>
      <c r="H39" s="9">
        <f t="shared" si="0"/>
        <v>311.59280192468196</v>
      </c>
    </row>
    <row r="40" spans="1:9">
      <c r="A40" s="38">
        <v>2029</v>
      </c>
      <c r="B40" s="37"/>
      <c r="C40" s="37"/>
      <c r="D40" s="37">
        <f>[1]Result!K39</f>
        <v>63.660980813458387</v>
      </c>
      <c r="E40" s="37">
        <f>[1]Result!K40</f>
        <v>102.09277605297467</v>
      </c>
      <c r="F40" s="37"/>
      <c r="G40" s="37"/>
      <c r="H40" s="9">
        <f t="shared" si="0"/>
        <v>165.75375686643306</v>
      </c>
    </row>
    <row r="41" spans="1:9">
      <c r="A41" s="38"/>
      <c r="B41" s="37"/>
      <c r="C41" s="37"/>
      <c r="D41" s="37"/>
      <c r="E41" s="37"/>
      <c r="F41" s="37">
        <f>[1]Result!K33</f>
        <v>13.156420948725613</v>
      </c>
      <c r="G41" s="37">
        <f>[1]Result!K34</f>
        <v>20.128792013031923</v>
      </c>
      <c r="H41" s="9">
        <f t="shared" si="0"/>
        <v>33.285212961757537</v>
      </c>
      <c r="I41" s="10">
        <f>(H39-H41)/H39</f>
        <v>0.89317720834320435</v>
      </c>
    </row>
    <row r="42" spans="1:9">
      <c r="A42" s="38"/>
      <c r="B42" s="37"/>
      <c r="C42" s="37"/>
      <c r="D42" s="37"/>
      <c r="E42" s="37"/>
      <c r="F42" s="37"/>
      <c r="G42" s="37"/>
      <c r="H42" s="9"/>
    </row>
    <row r="43" spans="1:9">
      <c r="A43" s="38"/>
      <c r="B43" s="37">
        <f>[1]Result!L45</f>
        <v>74.664416988303984</v>
      </c>
      <c r="C43" s="37">
        <f>[1]Result!L46</f>
        <v>131.24000554149293</v>
      </c>
      <c r="H43" s="9">
        <f t="shared" si="0"/>
        <v>205.90442252979693</v>
      </c>
    </row>
    <row r="44" spans="1:9">
      <c r="A44" s="38">
        <v>2030</v>
      </c>
      <c r="B44" s="37"/>
      <c r="C44" s="37"/>
      <c r="D44" s="37">
        <f>[1]Result!L39</f>
        <v>43.261202714981458</v>
      </c>
      <c r="E44" s="37">
        <f>[1]Result!L40</f>
        <v>73.221464971166981</v>
      </c>
      <c r="F44" s="37"/>
      <c r="G44" s="37"/>
      <c r="H44" s="9">
        <f t="shared" si="0"/>
        <v>116.48266768614843</v>
      </c>
    </row>
    <row r="45" spans="1:9">
      <c r="A45" s="38"/>
      <c r="B45" s="37"/>
      <c r="C45" s="37"/>
      <c r="D45" s="37"/>
      <c r="E45" s="37"/>
      <c r="F45" s="37">
        <f>[1]Result!L33</f>
        <v>8.3712768367149071</v>
      </c>
      <c r="G45" s="37">
        <f>[1]Result!L34</f>
        <v>14.272496258722388</v>
      </c>
      <c r="H45" s="9">
        <f t="shared" si="0"/>
        <v>22.643773095437297</v>
      </c>
      <c r="I45" s="10">
        <f>(H43-H45)/H43</f>
        <v>0.89002774774222992</v>
      </c>
    </row>
    <row r="46" spans="1:9">
      <c r="B46" s="37"/>
      <c r="C46" s="37"/>
      <c r="D46" s="37"/>
      <c r="E46" s="37"/>
      <c r="F46" s="37"/>
      <c r="G46" s="37"/>
      <c r="H46" s="9"/>
    </row>
    <row r="47" spans="1:9">
      <c r="A47" s="47" t="s">
        <v>63</v>
      </c>
      <c r="B47" s="37">
        <f>SUM(B3:B45)</f>
        <v>2356.0737218001282</v>
      </c>
      <c r="C47" s="37">
        <f t="shared" ref="C47:G47" si="1">SUM(C3:C45)</f>
        <v>2619.0812935301446</v>
      </c>
      <c r="D47" s="37">
        <f t="shared" si="1"/>
        <v>1468.154500480867</v>
      </c>
      <c r="E47" s="37">
        <f t="shared" si="1"/>
        <v>1578.3728498315402</v>
      </c>
      <c r="F47" s="37">
        <f t="shared" si="1"/>
        <v>334.60087990081928</v>
      </c>
      <c r="G47" s="37">
        <f t="shared" si="1"/>
        <v>346.9825062758336</v>
      </c>
    </row>
    <row r="50" spans="2:8">
      <c r="B50" s="37">
        <f>B47+C47</f>
        <v>4975.1550153302724</v>
      </c>
      <c r="D50" s="37">
        <f>D47+E47</f>
        <v>3046.5273503124072</v>
      </c>
      <c r="F50" s="37">
        <f>F47+G47</f>
        <v>681.58338617665288</v>
      </c>
    </row>
    <row r="53" spans="2:8">
      <c r="H53" s="29"/>
    </row>
  </sheetData>
  <mergeCells count="3">
    <mergeCell ref="B1:C1"/>
    <mergeCell ref="D1:E1"/>
    <mergeCell ref="F1:G1"/>
  </mergeCells>
  <phoneticPr fontId="2" type="noConversion"/>
  <pageMargins left="0.7" right="0.7" top="0.75" bottom="0.75" header="0.3" footer="0.3"/>
  <headerFooter>
    <oddHeader>&amp;C&amp;"Calibri"&amp;8&amp;K000000 SMU Classification: Restricted&amp;1#_x000D_</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Peak demand</vt:lpstr>
      <vt:lpstr>Non Coal Power Capacity</vt:lpstr>
      <vt:lpstr>Excess Coal Power Capacity </vt:lpstr>
      <vt:lpstr>Figure 3</vt:lpstr>
      <vt:lpstr>Figure 4</vt:lpstr>
      <vt:lpstr>Figure 5</vt:lpstr>
      <vt:lpstr>Figure6</vt:lpstr>
      <vt:lpstr>Figure7</vt:lpstr>
      <vt:lpstr>Figure 8</vt:lpstr>
      <vt:lpstr>Figure 9</vt:lpstr>
      <vt:lpstr>Figure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dcterms:created xsi:type="dcterms:W3CDTF">2021-01-26T03:06:12Z</dcterms:created>
  <dcterms:modified xsi:type="dcterms:W3CDTF">2022-09-13T04:49:07Z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51d41b-6b8e-4636-984f-012bff14ba18_Enabled">
    <vt:lpwstr>true</vt:lpwstr>
  </property>
  <property fmtid="{D5CDD505-2E9C-101B-9397-08002B2CF9AE}" pid="3" name="MSIP_Label_6951d41b-6b8e-4636-984f-012bff14ba18_SetDate">
    <vt:lpwstr>2022-09-13T04:49:07Z</vt:lpwstr>
  </property>
  <property fmtid="{D5CDD505-2E9C-101B-9397-08002B2CF9AE}" pid="4" name="MSIP_Label_6951d41b-6b8e-4636-984f-012bff14ba18_Method">
    <vt:lpwstr>Standard</vt:lpwstr>
  </property>
  <property fmtid="{D5CDD505-2E9C-101B-9397-08002B2CF9AE}" pid="5" name="MSIP_Label_6951d41b-6b8e-4636-984f-012bff14ba18_Name">
    <vt:lpwstr>6951d41b-6b8e-4636-984f-012bff14ba18</vt:lpwstr>
  </property>
  <property fmtid="{D5CDD505-2E9C-101B-9397-08002B2CF9AE}" pid="6" name="MSIP_Label_6951d41b-6b8e-4636-984f-012bff14ba18_SiteId">
    <vt:lpwstr>c98a79ca-5a9a-4791-a243-f06afd67464d</vt:lpwstr>
  </property>
  <property fmtid="{D5CDD505-2E9C-101B-9397-08002B2CF9AE}" pid="7" name="MSIP_Label_6951d41b-6b8e-4636-984f-012bff14ba18_ActionId">
    <vt:lpwstr>2a5927aa-c837-468b-b807-09e62aa5703d</vt:lpwstr>
  </property>
  <property fmtid="{D5CDD505-2E9C-101B-9397-08002B2CF9AE}" pid="8" name="MSIP_Label_6951d41b-6b8e-4636-984f-012bff14ba18_ContentBits">
    <vt:lpwstr>1</vt:lpwstr>
  </property>
</Properties>
</file>